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1"/>
  <mc:AlternateContent xmlns:mc="http://schemas.openxmlformats.org/markup-compatibility/2006">
    <mc:Choice Requires="x15">
      <x15ac:absPath xmlns:x15ac="http://schemas.microsoft.com/office/spreadsheetml/2010/11/ac" url="D:\_portable\Documents\_business\OrgIQ\"/>
    </mc:Choice>
  </mc:AlternateContent>
  <xr:revisionPtr revIDLastSave="0" documentId="8_{F8A23A6F-FCD8-48C4-867C-A2A930158693}" xr6:coauthVersionLast="47" xr6:coauthVersionMax="47" xr10:uidLastSave="{00000000-0000-0000-0000-000000000000}"/>
  <bookViews>
    <workbookView xWindow="754" yWindow="754" windowWidth="25243" windowHeight="12943" tabRatio="500" firstSheet="1" activeTab="1" xr2:uid="{00000000-000D-0000-FFFF-FFFF00000000}"/>
  </bookViews>
  <sheets>
    <sheet name="ColorCheck" sheetId="1" state="hidden" r:id="rId1"/>
    <sheet name="HowTo" sheetId="14" r:id="rId2"/>
    <sheet name="CCM1.3_lite" sheetId="11" r:id="rId3"/>
    <sheet name="CCM1.3_lite_qOrder" sheetId="12" r:id="rId4"/>
    <sheet name="CCM_Chart_lite" sheetId="13" r:id="rId5"/>
    <sheet name="CCM1.3" sheetId="2" r:id="rId6"/>
    <sheet name="CCM1.3_qOrder" sheetId="10" r:id="rId7"/>
    <sheet name="CCM_Chart" sheetId="5" r:id="rId8"/>
    <sheet name="Parameter" sheetId="8" state="hidden" r:id="rId9"/>
  </sheets>
  <definedNames>
    <definedName name="currentFile">Parameter!$B$2</definedName>
    <definedName name="currentUser">Parameter!$A$2</definedName>
    <definedName name="d_author">#REF!</definedName>
    <definedName name="d_change">#REF!</definedName>
    <definedName name="d_date">#REF!</definedName>
    <definedName name="d_rev">#REF!</definedName>
    <definedName name="d_state">#REF!</definedName>
    <definedName name="d_state_sel">Parameter!$C$2:$C$7</definedName>
    <definedName name="doc_date">#REF!</definedName>
    <definedName name="doc_name">#REF!</definedName>
    <definedName name="doc_resp">#REF!</definedName>
    <definedName name="doc_version">#REF!</definedName>
    <definedName name="fullName">Parameter!$B$4</definedName>
    <definedName name="OrgIQ_Quest">'CCM1.3'!$B$2:$C$91</definedName>
    <definedName name="t_author">#REF!</definedName>
    <definedName name="t_change">#REF!</definedName>
    <definedName name="t_date">#REF!</definedName>
    <definedName name="t_rev">#REF!</definedName>
    <definedName name="t_state">#REF!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Y89" i="5" l="1"/>
  <c r="AY90" i="5"/>
  <c r="AY91" i="5"/>
  <c r="AX89" i="5"/>
  <c r="AX90" i="5"/>
  <c r="AX91" i="5"/>
  <c r="AU87" i="5"/>
  <c r="AU88" i="5"/>
  <c r="AU86" i="5"/>
  <c r="AV90" i="5"/>
  <c r="AW90" i="5"/>
  <c r="AV91" i="5"/>
  <c r="AW91" i="5" s="1"/>
  <c r="AV89" i="5"/>
  <c r="AW89" i="5" s="1"/>
  <c r="T86" i="5"/>
  <c r="U86" i="5"/>
  <c r="V86" i="5"/>
  <c r="W86" i="5"/>
  <c r="X86" i="5"/>
  <c r="Y86" i="5"/>
  <c r="Z86" i="5"/>
  <c r="AA86" i="5"/>
  <c r="AB86" i="5"/>
  <c r="AC86" i="5"/>
  <c r="AD86" i="5"/>
  <c r="AE86" i="5"/>
  <c r="AF86" i="5"/>
  <c r="AG86" i="5"/>
  <c r="AH86" i="5"/>
  <c r="AI86" i="5"/>
  <c r="AJ86" i="5"/>
  <c r="AK86" i="5"/>
  <c r="AL86" i="5"/>
  <c r="AM86" i="5"/>
  <c r="AN86" i="5"/>
  <c r="AO86" i="5"/>
  <c r="AP86" i="5"/>
  <c r="AQ86" i="5"/>
  <c r="T87" i="5"/>
  <c r="U87" i="5"/>
  <c r="V87" i="5"/>
  <c r="W87" i="5"/>
  <c r="X87" i="5"/>
  <c r="Y87" i="5"/>
  <c r="Z87" i="5"/>
  <c r="AA87" i="5"/>
  <c r="AB87" i="5"/>
  <c r="AC87" i="5"/>
  <c r="AD87" i="5"/>
  <c r="AE87" i="5"/>
  <c r="AF87" i="5"/>
  <c r="AG87" i="5"/>
  <c r="AH87" i="5"/>
  <c r="AI87" i="5"/>
  <c r="AJ87" i="5"/>
  <c r="AK87" i="5"/>
  <c r="AL87" i="5"/>
  <c r="AM87" i="5"/>
  <c r="AN87" i="5"/>
  <c r="AO87" i="5"/>
  <c r="AP87" i="5"/>
  <c r="AQ87" i="5"/>
  <c r="T88" i="5"/>
  <c r="U88" i="5"/>
  <c r="V88" i="5"/>
  <c r="W88" i="5"/>
  <c r="X88" i="5"/>
  <c r="Y88" i="5"/>
  <c r="Z88" i="5"/>
  <c r="AA88" i="5"/>
  <c r="AB88" i="5"/>
  <c r="AC88" i="5"/>
  <c r="AD88" i="5"/>
  <c r="AE88" i="5"/>
  <c r="AF88" i="5"/>
  <c r="AG88" i="5"/>
  <c r="AH88" i="5"/>
  <c r="AI88" i="5"/>
  <c r="AJ88" i="5"/>
  <c r="AK88" i="5"/>
  <c r="AL88" i="5"/>
  <c r="AM88" i="5"/>
  <c r="AN88" i="5"/>
  <c r="AO88" i="5"/>
  <c r="AP88" i="5"/>
  <c r="AQ88" i="5"/>
  <c r="T89" i="5"/>
  <c r="U89" i="5"/>
  <c r="V89" i="5"/>
  <c r="W89" i="5"/>
  <c r="X89" i="5"/>
  <c r="Y89" i="5"/>
  <c r="Z89" i="5"/>
  <c r="AA89" i="5"/>
  <c r="AB89" i="5"/>
  <c r="AC89" i="5"/>
  <c r="AD89" i="5"/>
  <c r="AE89" i="5"/>
  <c r="AF89" i="5"/>
  <c r="AG89" i="5"/>
  <c r="AH89" i="5"/>
  <c r="AI89" i="5"/>
  <c r="AJ89" i="5"/>
  <c r="AK89" i="5"/>
  <c r="AL89" i="5"/>
  <c r="AM89" i="5"/>
  <c r="AN89" i="5"/>
  <c r="AO89" i="5"/>
  <c r="AP89" i="5"/>
  <c r="AQ89" i="5"/>
  <c r="T90" i="5"/>
  <c r="U90" i="5"/>
  <c r="V90" i="5"/>
  <c r="W90" i="5"/>
  <c r="X90" i="5"/>
  <c r="Y90" i="5"/>
  <c r="Z90" i="5"/>
  <c r="AA90" i="5"/>
  <c r="AB90" i="5"/>
  <c r="AC90" i="5"/>
  <c r="AD90" i="5"/>
  <c r="AE90" i="5"/>
  <c r="AF90" i="5"/>
  <c r="AG90" i="5"/>
  <c r="AH90" i="5"/>
  <c r="AI90" i="5"/>
  <c r="AJ90" i="5"/>
  <c r="AK90" i="5"/>
  <c r="AL90" i="5"/>
  <c r="AM90" i="5"/>
  <c r="AN90" i="5"/>
  <c r="AO90" i="5"/>
  <c r="AP90" i="5"/>
  <c r="AQ90" i="5"/>
  <c r="T91" i="5"/>
  <c r="U91" i="5"/>
  <c r="V91" i="5"/>
  <c r="W91" i="5"/>
  <c r="X91" i="5"/>
  <c r="Y91" i="5"/>
  <c r="Z91" i="5"/>
  <c r="AA91" i="5"/>
  <c r="AB91" i="5"/>
  <c r="AC91" i="5"/>
  <c r="AD91" i="5"/>
  <c r="AE91" i="5"/>
  <c r="AF91" i="5"/>
  <c r="AG91" i="5"/>
  <c r="AH91" i="5"/>
  <c r="AI91" i="5"/>
  <c r="AJ91" i="5"/>
  <c r="AK91" i="5"/>
  <c r="AL91" i="5"/>
  <c r="AM91" i="5"/>
  <c r="AN91" i="5"/>
  <c r="AO91" i="5"/>
  <c r="AP91" i="5"/>
  <c r="AQ91" i="5"/>
  <c r="S91" i="5"/>
  <c r="S90" i="5"/>
  <c r="S89" i="5"/>
  <c r="S88" i="5"/>
  <c r="S87" i="5"/>
  <c r="S86" i="5"/>
  <c r="C43" i="11"/>
  <c r="C44" i="11"/>
  <c r="C45" i="11"/>
  <c r="C46" i="11"/>
  <c r="C25" i="12" s="1"/>
  <c r="C47" i="11"/>
  <c r="C9" i="12" s="1"/>
  <c r="C48" i="11"/>
  <c r="C49" i="11"/>
  <c r="C21" i="12" s="1"/>
  <c r="C42" i="11"/>
  <c r="C26" i="12" s="1"/>
  <c r="C37" i="11"/>
  <c r="C18" i="12" s="1"/>
  <c r="C38" i="11"/>
  <c r="C7" i="12" s="1"/>
  <c r="C39" i="11"/>
  <c r="C40" i="11"/>
  <c r="C40" i="12" s="1"/>
  <c r="C36" i="11"/>
  <c r="C39" i="12" s="1"/>
  <c r="C30" i="11"/>
  <c r="C31" i="11"/>
  <c r="C4" i="12" s="1"/>
  <c r="C32" i="11"/>
  <c r="C12" i="12" s="1"/>
  <c r="C33" i="11"/>
  <c r="C17" i="12" s="1"/>
  <c r="C34" i="11"/>
  <c r="C29" i="11"/>
  <c r="C6" i="12" s="1"/>
  <c r="C25" i="11"/>
  <c r="C41" i="12" s="1"/>
  <c r="C26" i="11"/>
  <c r="C14" i="12" s="1"/>
  <c r="C27" i="11"/>
  <c r="C24" i="11"/>
  <c r="C35" i="12" s="1"/>
  <c r="C21" i="11"/>
  <c r="C8" i="12" s="1"/>
  <c r="C22" i="11"/>
  <c r="C38" i="12" s="1"/>
  <c r="C20" i="11"/>
  <c r="C14" i="11"/>
  <c r="C13" i="12" s="1"/>
  <c r="C15" i="11"/>
  <c r="C34" i="12" s="1"/>
  <c r="C16" i="11"/>
  <c r="C16" i="12" s="1"/>
  <c r="C17" i="11"/>
  <c r="C27" i="12" s="1"/>
  <c r="C18" i="11"/>
  <c r="C28" i="12" s="1"/>
  <c r="C13" i="11"/>
  <c r="C24" i="12" s="1"/>
  <c r="C8" i="11"/>
  <c r="C32" i="12" s="1"/>
  <c r="C9" i="11"/>
  <c r="C10" i="11"/>
  <c r="C20" i="12" s="1"/>
  <c r="C11" i="11"/>
  <c r="C3" i="12" s="1"/>
  <c r="C7" i="11"/>
  <c r="C23" i="12" s="1"/>
  <c r="C4" i="11"/>
  <c r="C5" i="11"/>
  <c r="C19" i="12" s="1"/>
  <c r="C3" i="11"/>
  <c r="C2" i="12" s="1"/>
  <c r="P13" i="5"/>
  <c r="N13" i="5"/>
  <c r="L13" i="5"/>
  <c r="J13" i="5"/>
  <c r="H13" i="5"/>
  <c r="F13" i="5"/>
  <c r="D13" i="5"/>
  <c r="B13" i="5"/>
  <c r="AQ85" i="5"/>
  <c r="AP85" i="5"/>
  <c r="AO85" i="5"/>
  <c r="AN85" i="5"/>
  <c r="AM85" i="5"/>
  <c r="AL85" i="5"/>
  <c r="AK85" i="5"/>
  <c r="AJ85" i="5"/>
  <c r="AI85" i="5"/>
  <c r="AH85" i="5"/>
  <c r="AG85" i="5"/>
  <c r="AF85" i="5"/>
  <c r="AE85" i="5"/>
  <c r="AD85" i="5"/>
  <c r="AC85" i="5"/>
  <c r="AB85" i="5"/>
  <c r="AA85" i="5"/>
  <c r="Z85" i="5"/>
  <c r="Y85" i="5"/>
  <c r="X85" i="5"/>
  <c r="W85" i="5"/>
  <c r="V85" i="5"/>
  <c r="U85" i="5"/>
  <c r="T85" i="5"/>
  <c r="S85" i="5"/>
  <c r="AX83" i="5"/>
  <c r="AV83" i="5"/>
  <c r="AX82" i="5"/>
  <c r="AV82" i="5"/>
  <c r="AX81" i="5"/>
  <c r="AV81" i="5"/>
  <c r="AY80" i="5"/>
  <c r="AX80" i="5"/>
  <c r="AV80" i="5"/>
  <c r="AW80" i="5" s="1"/>
  <c r="E41" i="2" s="1"/>
  <c r="AY79" i="5"/>
  <c r="AX79" i="5"/>
  <c r="AV79" i="5"/>
  <c r="AW79" i="5" s="1"/>
  <c r="AY78" i="5"/>
  <c r="AX78" i="5"/>
  <c r="AV78" i="5"/>
  <c r="AW78" i="5" s="1"/>
  <c r="AY77" i="5"/>
  <c r="AX77" i="5"/>
  <c r="AV77" i="5"/>
  <c r="AW77" i="5" s="1"/>
  <c r="E62" i="2" s="1"/>
  <c r="AY76" i="5"/>
  <c r="AX76" i="5"/>
  <c r="AV76" i="5"/>
  <c r="AW76" i="5" s="1"/>
  <c r="AY75" i="5"/>
  <c r="AX75" i="5"/>
  <c r="AV75" i="5"/>
  <c r="AW75" i="5" s="1"/>
  <c r="AY74" i="5"/>
  <c r="AX74" i="5"/>
  <c r="AV74" i="5"/>
  <c r="AW74" i="5" s="1"/>
  <c r="AY73" i="5"/>
  <c r="AX73" i="5"/>
  <c r="AV73" i="5"/>
  <c r="AW73" i="5" s="1"/>
  <c r="E57" i="2" s="1"/>
  <c r="AY72" i="5"/>
  <c r="AX72" i="5"/>
  <c r="AV72" i="5"/>
  <c r="AW72" i="5" s="1"/>
  <c r="AY71" i="5"/>
  <c r="AX71" i="5"/>
  <c r="AV71" i="5"/>
  <c r="AW71" i="5" s="1"/>
  <c r="AY70" i="5"/>
  <c r="AX70" i="5"/>
  <c r="F32" i="2" s="1"/>
  <c r="AV70" i="5"/>
  <c r="AW70" i="5" s="1"/>
  <c r="AY69" i="5"/>
  <c r="AX69" i="5"/>
  <c r="AV69" i="5"/>
  <c r="AW69" i="5" s="1"/>
  <c r="E30" i="2" s="1"/>
  <c r="AY68" i="5"/>
  <c r="AX68" i="5"/>
  <c r="AV68" i="5"/>
  <c r="AW68" i="5" s="1"/>
  <c r="AY67" i="5"/>
  <c r="AX67" i="5"/>
  <c r="AV67" i="5"/>
  <c r="AW67" i="5" s="1"/>
  <c r="E70" i="2" s="1"/>
  <c r="AY66" i="5"/>
  <c r="AX66" i="5"/>
  <c r="F69" i="2" s="1"/>
  <c r="AV66" i="5"/>
  <c r="AW66" i="5" s="1"/>
  <c r="AY65" i="5"/>
  <c r="AX65" i="5"/>
  <c r="AV65" i="5"/>
  <c r="AW65" i="5" s="1"/>
  <c r="AY64" i="5"/>
  <c r="AX64" i="5"/>
  <c r="AV64" i="5"/>
  <c r="AW64" i="5" s="1"/>
  <c r="AY63" i="5"/>
  <c r="AX63" i="5"/>
  <c r="AV63" i="5"/>
  <c r="AW63" i="5" s="1"/>
  <c r="AY62" i="5"/>
  <c r="AX62" i="5"/>
  <c r="F11" i="2" s="1"/>
  <c r="AV62" i="5"/>
  <c r="AW62" i="5" s="1"/>
  <c r="AY61" i="5"/>
  <c r="AX61" i="5"/>
  <c r="AV61" i="5"/>
  <c r="AW61" i="5" s="1"/>
  <c r="AY60" i="5"/>
  <c r="AX60" i="5"/>
  <c r="AV60" i="5"/>
  <c r="AW60" i="5" s="1"/>
  <c r="AY59" i="5"/>
  <c r="AX59" i="5"/>
  <c r="AV59" i="5"/>
  <c r="AW59" i="5" s="1"/>
  <c r="AY58" i="5"/>
  <c r="AX58" i="5"/>
  <c r="F55" i="2" s="1"/>
  <c r="AV58" i="5"/>
  <c r="AW58" i="5" s="1"/>
  <c r="AY57" i="5"/>
  <c r="AX57" i="5"/>
  <c r="AV57" i="5"/>
  <c r="AW57" i="5" s="1"/>
  <c r="AY56" i="5"/>
  <c r="AX56" i="5"/>
  <c r="AV56" i="5"/>
  <c r="AW56" i="5" s="1"/>
  <c r="AY55" i="5"/>
  <c r="AX55" i="5"/>
  <c r="AV55" i="5"/>
  <c r="AW55" i="5" s="1"/>
  <c r="AY54" i="5"/>
  <c r="AX54" i="5"/>
  <c r="F21" i="2" s="1"/>
  <c r="AV54" i="5"/>
  <c r="AW54" i="5" s="1"/>
  <c r="AY53" i="5"/>
  <c r="AX53" i="5"/>
  <c r="AV53" i="5"/>
  <c r="AW53" i="5" s="1"/>
  <c r="E36" i="2" s="1"/>
  <c r="AY52" i="5"/>
  <c r="AX52" i="5"/>
  <c r="AV52" i="5"/>
  <c r="AW52" i="5" s="1"/>
  <c r="AY51" i="5"/>
  <c r="AX51" i="5"/>
  <c r="AV51" i="5"/>
  <c r="AW51" i="5" s="1"/>
  <c r="AY50" i="5"/>
  <c r="AX50" i="5"/>
  <c r="AV50" i="5"/>
  <c r="AW50" i="5" s="1"/>
  <c r="AY49" i="5"/>
  <c r="AX49" i="5"/>
  <c r="AV49" i="5"/>
  <c r="AW49" i="5" s="1"/>
  <c r="E80" i="2" s="1"/>
  <c r="AY48" i="5"/>
  <c r="AX48" i="5"/>
  <c r="AV48" i="5"/>
  <c r="AW48" i="5" s="1"/>
  <c r="AY47" i="5"/>
  <c r="AX47" i="5"/>
  <c r="AV47" i="5"/>
  <c r="AW47" i="5" s="1"/>
  <c r="AY46" i="5"/>
  <c r="AX46" i="5"/>
  <c r="AV46" i="5"/>
  <c r="AW46" i="5" s="1"/>
  <c r="E72" i="2" s="1"/>
  <c r="AY45" i="5"/>
  <c r="AX45" i="5"/>
  <c r="AV45" i="5"/>
  <c r="AW45" i="5" s="1"/>
  <c r="E82" i="2" s="1"/>
  <c r="AY44" i="5"/>
  <c r="AX44" i="5"/>
  <c r="AV44" i="5"/>
  <c r="AW44" i="5" s="1"/>
  <c r="E18" i="2" s="1"/>
  <c r="AY43" i="5"/>
  <c r="AX43" i="5"/>
  <c r="AV43" i="5"/>
  <c r="AW43" i="5" s="1"/>
  <c r="AY42" i="5"/>
  <c r="AX42" i="5"/>
  <c r="F9" i="2" s="1"/>
  <c r="AV42" i="5"/>
  <c r="AW42" i="5" s="1"/>
  <c r="E9" i="2" s="1"/>
  <c r="AY41" i="5"/>
  <c r="AX41" i="5"/>
  <c r="AV41" i="5"/>
  <c r="AW41" i="5" s="1"/>
  <c r="AY40" i="5"/>
  <c r="AX40" i="5"/>
  <c r="AV40" i="5"/>
  <c r="AW40" i="5" s="1"/>
  <c r="E88" i="2" s="1"/>
  <c r="AY39" i="5"/>
  <c r="AX39" i="5"/>
  <c r="AV39" i="5"/>
  <c r="AW39" i="5" s="1"/>
  <c r="AY38" i="5"/>
  <c r="AX38" i="5"/>
  <c r="AV38" i="5"/>
  <c r="AW38" i="5" s="1"/>
  <c r="E13" i="2" s="1"/>
  <c r="AY37" i="5"/>
  <c r="AX37" i="5"/>
  <c r="AV37" i="5"/>
  <c r="AW37" i="5" s="1"/>
  <c r="E7" i="2" s="1"/>
  <c r="AY36" i="5"/>
  <c r="AX36" i="5"/>
  <c r="AV36" i="5"/>
  <c r="AW36" i="5" s="1"/>
  <c r="E61" i="2" s="1"/>
  <c r="AY35" i="5"/>
  <c r="AX35" i="5"/>
  <c r="AV35" i="5"/>
  <c r="AW35" i="5" s="1"/>
  <c r="AY34" i="5"/>
  <c r="AX34" i="5"/>
  <c r="F75" i="2" s="1"/>
  <c r="AV34" i="5"/>
  <c r="AW34" i="5" s="1"/>
  <c r="AY33" i="5"/>
  <c r="AX33" i="5"/>
  <c r="F54" i="2" s="1"/>
  <c r="AV33" i="5"/>
  <c r="AW33" i="5" s="1"/>
  <c r="E54" i="2" s="1"/>
  <c r="AY32" i="5"/>
  <c r="AX32" i="5"/>
  <c r="AV32" i="5"/>
  <c r="AW32" i="5" s="1"/>
  <c r="AY31" i="5"/>
  <c r="AX31" i="5"/>
  <c r="F25" i="2" s="1"/>
  <c r="AV31" i="5"/>
  <c r="AW31" i="5" s="1"/>
  <c r="AY30" i="5"/>
  <c r="AX30" i="5"/>
  <c r="F87" i="2" s="1"/>
  <c r="AV30" i="5"/>
  <c r="AW30" i="5" s="1"/>
  <c r="AY29" i="5"/>
  <c r="AX29" i="5"/>
  <c r="F86" i="2" s="1"/>
  <c r="AV29" i="5"/>
  <c r="AW29" i="5" s="1"/>
  <c r="E86" i="2" s="1"/>
  <c r="AY28" i="5"/>
  <c r="AX28" i="5"/>
  <c r="AV28" i="5"/>
  <c r="AW28" i="5" s="1"/>
  <c r="AY27" i="5"/>
  <c r="AX27" i="5"/>
  <c r="F59" i="2" s="1"/>
  <c r="AV27" i="5"/>
  <c r="AW27" i="5" s="1"/>
  <c r="AY26" i="5"/>
  <c r="AX26" i="5"/>
  <c r="F16" i="2" s="1"/>
  <c r="AV26" i="5"/>
  <c r="AW26" i="5" s="1"/>
  <c r="AY25" i="5"/>
  <c r="AX25" i="5"/>
  <c r="F22" i="2" s="1"/>
  <c r="AV25" i="5"/>
  <c r="AW25" i="5" s="1"/>
  <c r="E22" i="2" s="1"/>
  <c r="AY24" i="5"/>
  <c r="AX24" i="5"/>
  <c r="AV24" i="5"/>
  <c r="AW24" i="5" s="1"/>
  <c r="AY23" i="5"/>
  <c r="AX23" i="5"/>
  <c r="F77" i="2" s="1"/>
  <c r="AV23" i="5"/>
  <c r="AW23" i="5" s="1"/>
  <c r="AY22" i="5"/>
  <c r="AX22" i="5"/>
  <c r="F74" i="2" s="1"/>
  <c r="AV22" i="5"/>
  <c r="AW22" i="5" s="1"/>
  <c r="AY21" i="5"/>
  <c r="AX21" i="5"/>
  <c r="F49" i="2" s="1"/>
  <c r="AV21" i="5"/>
  <c r="AW21" i="5" s="1"/>
  <c r="E49" i="2" s="1"/>
  <c r="AY20" i="5"/>
  <c r="AX20" i="5"/>
  <c r="AV20" i="5"/>
  <c r="AW20" i="5" s="1"/>
  <c r="AY19" i="5"/>
  <c r="AX19" i="5"/>
  <c r="F56" i="2" s="1"/>
  <c r="AV19" i="5"/>
  <c r="AW19" i="5" s="1"/>
  <c r="AY18" i="5"/>
  <c r="AX18" i="5"/>
  <c r="F4" i="2" s="1"/>
  <c r="AV18" i="5"/>
  <c r="AW18" i="5" s="1"/>
  <c r="AY17" i="5"/>
  <c r="AX17" i="5"/>
  <c r="AV17" i="5"/>
  <c r="AW17" i="5" s="1"/>
  <c r="E5" i="2" s="1"/>
  <c r="AY16" i="5"/>
  <c r="AX16" i="5"/>
  <c r="AV16" i="5"/>
  <c r="AW16" i="5" s="1"/>
  <c r="AY15" i="5"/>
  <c r="AX15" i="5"/>
  <c r="AV15" i="5"/>
  <c r="AW15" i="5" s="1"/>
  <c r="E38" i="2" s="1"/>
  <c r="AY14" i="5"/>
  <c r="AX14" i="5"/>
  <c r="F84" i="2" s="1"/>
  <c r="AV14" i="5"/>
  <c r="AW14" i="5" s="1"/>
  <c r="E84" i="2" s="1"/>
  <c r="AY13" i="5"/>
  <c r="AX13" i="5"/>
  <c r="AV13" i="5"/>
  <c r="AW13" i="5" s="1"/>
  <c r="E45" i="2" s="1"/>
  <c r="AY3" i="5"/>
  <c r="AY4" i="5"/>
  <c r="AY5" i="5"/>
  <c r="AY6" i="5"/>
  <c r="AY7" i="5"/>
  <c r="AY8" i="5"/>
  <c r="AY9" i="5"/>
  <c r="AY10" i="5"/>
  <c r="AY11" i="5"/>
  <c r="AY12" i="5"/>
  <c r="AY2" i="5"/>
  <c r="AX2" i="13"/>
  <c r="P13" i="13"/>
  <c r="N13" i="13"/>
  <c r="L13" i="13"/>
  <c r="J13" i="13"/>
  <c r="H13" i="13"/>
  <c r="F13" i="13"/>
  <c r="D13" i="13"/>
  <c r="B13" i="13"/>
  <c r="AQ46" i="13"/>
  <c r="AP46" i="13"/>
  <c r="AO46" i="13"/>
  <c r="AN46" i="13"/>
  <c r="AM46" i="13"/>
  <c r="AL46" i="13"/>
  <c r="AK46" i="13"/>
  <c r="AJ46" i="13"/>
  <c r="AI46" i="13"/>
  <c r="AH46" i="13"/>
  <c r="AG46" i="13"/>
  <c r="AF46" i="13"/>
  <c r="AE46" i="13"/>
  <c r="AD46" i="13"/>
  <c r="AC46" i="13"/>
  <c r="AB46" i="13"/>
  <c r="AA46" i="13"/>
  <c r="Z46" i="13"/>
  <c r="Y46" i="13"/>
  <c r="X46" i="13"/>
  <c r="W46" i="13"/>
  <c r="V46" i="13"/>
  <c r="U46" i="13"/>
  <c r="T46" i="13"/>
  <c r="S46" i="13"/>
  <c r="AW44" i="13"/>
  <c r="AV44" i="13"/>
  <c r="AW43" i="13"/>
  <c r="AV43" i="13"/>
  <c r="AW42" i="13"/>
  <c r="AV42" i="13"/>
  <c r="AX41" i="13"/>
  <c r="AW41" i="13"/>
  <c r="AV41" i="13"/>
  <c r="AX40" i="13"/>
  <c r="AW40" i="13"/>
  <c r="F40" i="11" s="1"/>
  <c r="AV40" i="13"/>
  <c r="AX39" i="13"/>
  <c r="AW39" i="13"/>
  <c r="AV39" i="13"/>
  <c r="E36" i="11" s="1"/>
  <c r="AX38" i="13"/>
  <c r="AW38" i="13"/>
  <c r="AV38" i="13"/>
  <c r="AX37" i="13"/>
  <c r="AW37" i="13"/>
  <c r="AV37" i="13"/>
  <c r="AX36" i="13"/>
  <c r="AW36" i="13"/>
  <c r="F20" i="11" s="1"/>
  <c r="AV36" i="13"/>
  <c r="AX35" i="13"/>
  <c r="AW35" i="13"/>
  <c r="AV35" i="13"/>
  <c r="E24" i="11" s="1"/>
  <c r="AX34" i="13"/>
  <c r="AW34" i="13"/>
  <c r="AV34" i="13"/>
  <c r="AX33" i="13"/>
  <c r="AW33" i="13"/>
  <c r="AV33" i="13"/>
  <c r="AX32" i="13"/>
  <c r="AW32" i="13"/>
  <c r="F8" i="11" s="1"/>
  <c r="AV32" i="13"/>
  <c r="AX31" i="13"/>
  <c r="AW31" i="13"/>
  <c r="AV31" i="13"/>
  <c r="E34" i="11" s="1"/>
  <c r="AX30" i="13"/>
  <c r="AW30" i="13"/>
  <c r="AV30" i="13"/>
  <c r="AX29" i="13"/>
  <c r="AW29" i="13"/>
  <c r="AV29" i="13"/>
  <c r="AX28" i="13"/>
  <c r="AW28" i="13"/>
  <c r="F18" i="11" s="1"/>
  <c r="AV28" i="13"/>
  <c r="AX27" i="13"/>
  <c r="AW27" i="13"/>
  <c r="AV27" i="13"/>
  <c r="E17" i="11" s="1"/>
  <c r="AX26" i="13"/>
  <c r="AW26" i="13"/>
  <c r="AV26" i="13"/>
  <c r="AX25" i="13"/>
  <c r="AW25" i="13"/>
  <c r="AV25" i="13"/>
  <c r="AX24" i="13"/>
  <c r="AW24" i="13"/>
  <c r="F13" i="11" s="1"/>
  <c r="AV24" i="13"/>
  <c r="AX23" i="13"/>
  <c r="AW23" i="13"/>
  <c r="AV23" i="13"/>
  <c r="E7" i="11" s="1"/>
  <c r="AX22" i="13"/>
  <c r="AW22" i="13"/>
  <c r="F39" i="11" s="1"/>
  <c r="AV22" i="13"/>
  <c r="AX21" i="13"/>
  <c r="AW21" i="13"/>
  <c r="AV21" i="13"/>
  <c r="AX20" i="13"/>
  <c r="AW20" i="13"/>
  <c r="F10" i="11" s="1"/>
  <c r="AV20" i="13"/>
  <c r="AX19" i="13"/>
  <c r="AW19" i="13"/>
  <c r="AV19" i="13"/>
  <c r="E5" i="11" s="1"/>
  <c r="AX18" i="13"/>
  <c r="AW18" i="13"/>
  <c r="F37" i="11" s="1"/>
  <c r="AV18" i="13"/>
  <c r="AX17" i="13"/>
  <c r="AW17" i="13"/>
  <c r="AV17" i="13"/>
  <c r="AX16" i="13"/>
  <c r="AW16" i="13"/>
  <c r="F16" i="11" s="1"/>
  <c r="AV16" i="13"/>
  <c r="AX15" i="13"/>
  <c r="AW15" i="13"/>
  <c r="AV15" i="13"/>
  <c r="E48" i="11" s="1"/>
  <c r="AX14" i="13"/>
  <c r="AW14" i="13"/>
  <c r="F26" i="11" s="1"/>
  <c r="AV14" i="13"/>
  <c r="AX13" i="13"/>
  <c r="AW13" i="13"/>
  <c r="AV13" i="13"/>
  <c r="AX3" i="13"/>
  <c r="AX4" i="13"/>
  <c r="AX5" i="13"/>
  <c r="AX6" i="13"/>
  <c r="AX7" i="13"/>
  <c r="AX8" i="13"/>
  <c r="AX9" i="13"/>
  <c r="AX10" i="13"/>
  <c r="AX11" i="13"/>
  <c r="AX12" i="13"/>
  <c r="AW2" i="13"/>
  <c r="F51" i="2"/>
  <c r="E56" i="2"/>
  <c r="E76" i="2"/>
  <c r="E20" i="2"/>
  <c r="F25" i="11"/>
  <c r="E25" i="11"/>
  <c r="E40" i="11"/>
  <c r="F36" i="11"/>
  <c r="F22" i="11"/>
  <c r="E22" i="11"/>
  <c r="F43" i="11"/>
  <c r="E43" i="11"/>
  <c r="E20" i="11"/>
  <c r="F24" i="11"/>
  <c r="F15" i="11"/>
  <c r="E15" i="11"/>
  <c r="F9" i="11"/>
  <c r="E9" i="11"/>
  <c r="E8" i="11"/>
  <c r="F34" i="11"/>
  <c r="F4" i="11"/>
  <c r="E4" i="11"/>
  <c r="F44" i="11"/>
  <c r="E44" i="11"/>
  <c r="E18" i="11"/>
  <c r="F17" i="11"/>
  <c r="F42" i="11"/>
  <c r="E42" i="11"/>
  <c r="F46" i="11"/>
  <c r="E46" i="11"/>
  <c r="E13" i="11"/>
  <c r="F7" i="11"/>
  <c r="E39" i="11"/>
  <c r="F49" i="11"/>
  <c r="E49" i="11"/>
  <c r="E10" i="11"/>
  <c r="F5" i="11"/>
  <c r="E37" i="11"/>
  <c r="F33" i="11"/>
  <c r="E33" i="11"/>
  <c r="E16" i="11"/>
  <c r="F48" i="11"/>
  <c r="E26" i="11"/>
  <c r="F14" i="11"/>
  <c r="E14" i="11"/>
  <c r="AW12" i="13"/>
  <c r="AV12" i="13"/>
  <c r="AW11" i="13"/>
  <c r="AV11" i="13"/>
  <c r="E30" i="11" s="1"/>
  <c r="AW10" i="13"/>
  <c r="F27" i="11" s="1"/>
  <c r="AV10" i="13"/>
  <c r="E27" i="11" s="1"/>
  <c r="AW9" i="13"/>
  <c r="AV9" i="13"/>
  <c r="E47" i="11" s="1"/>
  <c r="AW8" i="13"/>
  <c r="F21" i="11" s="1"/>
  <c r="AV8" i="13"/>
  <c r="E21" i="11" s="1"/>
  <c r="AW7" i="13"/>
  <c r="F38" i="11" s="1"/>
  <c r="AV7" i="13"/>
  <c r="AW6" i="13"/>
  <c r="F29" i="11" s="1"/>
  <c r="AV6" i="13"/>
  <c r="E29" i="11" s="1"/>
  <c r="AW5" i="13"/>
  <c r="AV5" i="13"/>
  <c r="AW4" i="13"/>
  <c r="AV4" i="13"/>
  <c r="E31" i="11" s="1"/>
  <c r="P4" i="13"/>
  <c r="N4" i="13"/>
  <c r="L4" i="13"/>
  <c r="J4" i="13"/>
  <c r="H4" i="13"/>
  <c r="F4" i="13"/>
  <c r="D4" i="13"/>
  <c r="B4" i="13"/>
  <c r="AW3" i="13"/>
  <c r="AV3" i="13"/>
  <c r="AV2" i="13"/>
  <c r="B55" i="11"/>
  <c r="AV3" i="5"/>
  <c r="AW3" i="5" s="1"/>
  <c r="AX3" i="5"/>
  <c r="F14" i="2" s="1"/>
  <c r="AV4" i="5"/>
  <c r="AW4" i="5" s="1"/>
  <c r="AX4" i="5"/>
  <c r="F47" i="2" s="1"/>
  <c r="AV5" i="5"/>
  <c r="AW5" i="5" s="1"/>
  <c r="AX5" i="5"/>
  <c r="F23" i="2" s="1"/>
  <c r="AV6" i="5"/>
  <c r="AW6" i="5" s="1"/>
  <c r="E51" i="2" s="1"/>
  <c r="AX6" i="5"/>
  <c r="AV7" i="5"/>
  <c r="AW7" i="5" s="1"/>
  <c r="E81" i="2" s="1"/>
  <c r="AX7" i="5"/>
  <c r="F81" i="2" s="1"/>
  <c r="AV8" i="5"/>
  <c r="AW8" i="5" s="1"/>
  <c r="E15" i="2" s="1"/>
  <c r="AX8" i="5"/>
  <c r="F15" i="2" s="1"/>
  <c r="AV9" i="5"/>
  <c r="AW9" i="5" s="1"/>
  <c r="AX9" i="5"/>
  <c r="F39" i="2" s="1"/>
  <c r="AV10" i="5"/>
  <c r="AW10" i="5" s="1"/>
  <c r="E48" i="2" s="1"/>
  <c r="AX10" i="5"/>
  <c r="F48" i="2" s="1"/>
  <c r="AV11" i="5"/>
  <c r="AW11" i="5" s="1"/>
  <c r="E63" i="2" s="1"/>
  <c r="AX11" i="5"/>
  <c r="F63" i="2" s="1"/>
  <c r="AV12" i="5"/>
  <c r="AW12" i="5" s="1"/>
  <c r="AX12" i="5"/>
  <c r="F31" i="2" s="1"/>
  <c r="F45" i="2"/>
  <c r="F38" i="2"/>
  <c r="E44" i="2"/>
  <c r="F44" i="2"/>
  <c r="F5" i="2"/>
  <c r="E4" i="2"/>
  <c r="E79" i="2"/>
  <c r="F79" i="2"/>
  <c r="E74" i="2"/>
  <c r="E77" i="2"/>
  <c r="E52" i="2"/>
  <c r="F52" i="2"/>
  <c r="E16" i="2"/>
  <c r="E59" i="2"/>
  <c r="E42" i="2"/>
  <c r="F42" i="2"/>
  <c r="E87" i="2"/>
  <c r="E25" i="2"/>
  <c r="E26" i="2"/>
  <c r="F26" i="2"/>
  <c r="E75" i="2"/>
  <c r="F76" i="2"/>
  <c r="F61" i="2"/>
  <c r="F7" i="2"/>
  <c r="F13" i="2"/>
  <c r="E19" i="2"/>
  <c r="F19" i="2"/>
  <c r="F88" i="2"/>
  <c r="E65" i="2"/>
  <c r="F65" i="2"/>
  <c r="E10" i="2"/>
  <c r="F10" i="2"/>
  <c r="F18" i="2"/>
  <c r="F82" i="2"/>
  <c r="F72" i="2"/>
  <c r="E27" i="2"/>
  <c r="F27" i="2"/>
  <c r="E28" i="2"/>
  <c r="F28" i="2"/>
  <c r="F80" i="2"/>
  <c r="E43" i="2"/>
  <c r="F43" i="2"/>
  <c r="F20" i="2"/>
  <c r="E6" i="2"/>
  <c r="F6" i="2"/>
  <c r="F36" i="2"/>
  <c r="E21" i="2"/>
  <c r="E33" i="2"/>
  <c r="F33" i="2"/>
  <c r="E66" i="2"/>
  <c r="F66" i="2"/>
  <c r="E50" i="2"/>
  <c r="F50" i="2"/>
  <c r="E55" i="2"/>
  <c r="E83" i="2"/>
  <c r="F83" i="2"/>
  <c r="E85" i="2"/>
  <c r="F85" i="2"/>
  <c r="E73" i="2"/>
  <c r="F73" i="2"/>
  <c r="E11" i="2"/>
  <c r="E12" i="2"/>
  <c r="F12" i="2"/>
  <c r="E24" i="2"/>
  <c r="F24" i="2"/>
  <c r="E40" i="2"/>
  <c r="F40" i="2"/>
  <c r="E69" i="2"/>
  <c r="F70" i="2"/>
  <c r="E71" i="2"/>
  <c r="F71" i="2"/>
  <c r="F30" i="2"/>
  <c r="E32" i="2"/>
  <c r="E53" i="2"/>
  <c r="F53" i="2"/>
  <c r="E78" i="2"/>
  <c r="F78" i="2"/>
  <c r="F57" i="2"/>
  <c r="E64" i="2"/>
  <c r="F64" i="2"/>
  <c r="E34" i="2"/>
  <c r="F34" i="2"/>
  <c r="E35" i="2"/>
  <c r="F35" i="2"/>
  <c r="F62" i="2"/>
  <c r="E60" i="2"/>
  <c r="F60" i="2"/>
  <c r="E67" i="2"/>
  <c r="F67" i="2"/>
  <c r="F41" i="2"/>
  <c r="N4" i="5"/>
  <c r="D3" i="12"/>
  <c r="D4" i="12"/>
  <c r="C5" i="12"/>
  <c r="D5" i="12"/>
  <c r="D6" i="12"/>
  <c r="D7" i="12"/>
  <c r="D8" i="12"/>
  <c r="D9" i="12"/>
  <c r="C10" i="12"/>
  <c r="D10" i="12"/>
  <c r="C11" i="12"/>
  <c r="D11" i="12"/>
  <c r="D12" i="12"/>
  <c r="D13" i="12"/>
  <c r="D14" i="12"/>
  <c r="C15" i="12"/>
  <c r="D15" i="12"/>
  <c r="D16" i="12"/>
  <c r="D17" i="12"/>
  <c r="D18" i="12"/>
  <c r="D19" i="12"/>
  <c r="D20" i="12"/>
  <c r="D21" i="12"/>
  <c r="C22" i="12"/>
  <c r="D22" i="12"/>
  <c r="D23" i="12"/>
  <c r="D24" i="12"/>
  <c r="D25" i="12"/>
  <c r="D26" i="12"/>
  <c r="D27" i="12"/>
  <c r="D28" i="12"/>
  <c r="C29" i="12"/>
  <c r="D29" i="12"/>
  <c r="C30" i="12"/>
  <c r="D30" i="12"/>
  <c r="C31" i="12"/>
  <c r="D31" i="12"/>
  <c r="D32" i="12"/>
  <c r="C33" i="12"/>
  <c r="D33" i="12"/>
  <c r="D34" i="12"/>
  <c r="D35" i="12"/>
  <c r="C36" i="12"/>
  <c r="D36" i="12"/>
  <c r="C37" i="12"/>
  <c r="D37" i="12"/>
  <c r="D38" i="12"/>
  <c r="D39" i="12"/>
  <c r="D40" i="12"/>
  <c r="D41" i="12"/>
  <c r="D2" i="12"/>
  <c r="C80" i="10"/>
  <c r="D80" i="10"/>
  <c r="C3" i="10"/>
  <c r="D3" i="10"/>
  <c r="C4" i="10"/>
  <c r="D4" i="10"/>
  <c r="C5" i="10"/>
  <c r="D5" i="10"/>
  <c r="C6" i="10"/>
  <c r="D6" i="10"/>
  <c r="C7" i="10"/>
  <c r="D7" i="10"/>
  <c r="C8" i="10"/>
  <c r="D8" i="10"/>
  <c r="C9" i="10"/>
  <c r="D9" i="10"/>
  <c r="C10" i="10"/>
  <c r="D10" i="10"/>
  <c r="C11" i="10"/>
  <c r="D11" i="10"/>
  <c r="C12" i="10"/>
  <c r="D12" i="10"/>
  <c r="C13" i="10"/>
  <c r="D13" i="10"/>
  <c r="C14" i="10"/>
  <c r="D14" i="10"/>
  <c r="C15" i="10"/>
  <c r="D15" i="10"/>
  <c r="C16" i="10"/>
  <c r="D16" i="10"/>
  <c r="C17" i="10"/>
  <c r="D17" i="10"/>
  <c r="C18" i="10"/>
  <c r="D18" i="10"/>
  <c r="C19" i="10"/>
  <c r="D19" i="10"/>
  <c r="C20" i="10"/>
  <c r="D20" i="10"/>
  <c r="C21" i="10"/>
  <c r="D21" i="10"/>
  <c r="C22" i="10"/>
  <c r="D22" i="10"/>
  <c r="C23" i="10"/>
  <c r="D23" i="10"/>
  <c r="C24" i="10"/>
  <c r="D24" i="10"/>
  <c r="C25" i="10"/>
  <c r="D25" i="10"/>
  <c r="C26" i="10"/>
  <c r="D26" i="10"/>
  <c r="C27" i="10"/>
  <c r="D27" i="10"/>
  <c r="C28" i="10"/>
  <c r="D28" i="10"/>
  <c r="C29" i="10"/>
  <c r="D29" i="10"/>
  <c r="C30" i="10"/>
  <c r="D30" i="10"/>
  <c r="C31" i="10"/>
  <c r="D31" i="10"/>
  <c r="C32" i="10"/>
  <c r="D32" i="10"/>
  <c r="C33" i="10"/>
  <c r="D33" i="10"/>
  <c r="C34" i="10"/>
  <c r="D34" i="10"/>
  <c r="C35" i="10"/>
  <c r="D35" i="10"/>
  <c r="C36" i="10"/>
  <c r="D36" i="10"/>
  <c r="C37" i="10"/>
  <c r="D37" i="10"/>
  <c r="C38" i="10"/>
  <c r="D38" i="10"/>
  <c r="C39" i="10"/>
  <c r="D39" i="10"/>
  <c r="C40" i="10"/>
  <c r="D40" i="10"/>
  <c r="C41" i="10"/>
  <c r="D41" i="10"/>
  <c r="C42" i="10"/>
  <c r="D42" i="10"/>
  <c r="C43" i="10"/>
  <c r="D43" i="10"/>
  <c r="C44" i="10"/>
  <c r="D44" i="10"/>
  <c r="C45" i="10"/>
  <c r="D45" i="10"/>
  <c r="C46" i="10"/>
  <c r="D46" i="10"/>
  <c r="C47" i="10"/>
  <c r="D47" i="10"/>
  <c r="C48" i="10"/>
  <c r="D48" i="10"/>
  <c r="C49" i="10"/>
  <c r="D49" i="10"/>
  <c r="C50" i="10"/>
  <c r="D50" i="10"/>
  <c r="C51" i="10"/>
  <c r="D51" i="10"/>
  <c r="C52" i="10"/>
  <c r="D52" i="10"/>
  <c r="C53" i="10"/>
  <c r="D53" i="10"/>
  <c r="C54" i="10"/>
  <c r="D54" i="10"/>
  <c r="C55" i="10"/>
  <c r="D55" i="10"/>
  <c r="C56" i="10"/>
  <c r="D56" i="10"/>
  <c r="C57" i="10"/>
  <c r="D57" i="10"/>
  <c r="C58" i="10"/>
  <c r="D58" i="10"/>
  <c r="C59" i="10"/>
  <c r="D59" i="10"/>
  <c r="C60" i="10"/>
  <c r="D60" i="10"/>
  <c r="C61" i="10"/>
  <c r="D61" i="10"/>
  <c r="C62" i="10"/>
  <c r="D62" i="10"/>
  <c r="C63" i="10"/>
  <c r="D63" i="10"/>
  <c r="C64" i="10"/>
  <c r="D64" i="10"/>
  <c r="C65" i="10"/>
  <c r="D65" i="10"/>
  <c r="C66" i="10"/>
  <c r="D66" i="10"/>
  <c r="C67" i="10"/>
  <c r="D67" i="10"/>
  <c r="C68" i="10"/>
  <c r="D68" i="10"/>
  <c r="C69" i="10"/>
  <c r="D69" i="10"/>
  <c r="C70" i="10"/>
  <c r="D70" i="10"/>
  <c r="C71" i="10"/>
  <c r="D71" i="10"/>
  <c r="C72" i="10"/>
  <c r="D72" i="10"/>
  <c r="C73" i="10"/>
  <c r="D73" i="10"/>
  <c r="C74" i="10"/>
  <c r="D74" i="10"/>
  <c r="C75" i="10"/>
  <c r="D75" i="10"/>
  <c r="C76" i="10"/>
  <c r="D76" i="10"/>
  <c r="C77" i="10"/>
  <c r="D77" i="10"/>
  <c r="C78" i="10"/>
  <c r="D78" i="10"/>
  <c r="C79" i="10"/>
  <c r="D79" i="10"/>
  <c r="D2" i="10"/>
  <c r="C2" i="10"/>
  <c r="D3" i="5" l="1"/>
  <c r="E39" i="2"/>
  <c r="J3" i="5"/>
  <c r="F3" i="5"/>
  <c r="E23" i="2"/>
  <c r="H3" i="5"/>
  <c r="E31" i="2"/>
  <c r="E47" i="2"/>
  <c r="L3" i="5"/>
  <c r="E14" i="2"/>
  <c r="N3" i="5"/>
  <c r="N15" i="5" s="1"/>
  <c r="P3" i="5"/>
  <c r="J3" i="13"/>
  <c r="J15" i="13" s="1"/>
  <c r="L3" i="13"/>
  <c r="L15" i="13" s="1"/>
  <c r="D3" i="13"/>
  <c r="F3" i="13"/>
  <c r="F15" i="13" s="1"/>
  <c r="B3" i="13"/>
  <c r="B15" i="13" s="1"/>
  <c r="B18" i="13"/>
  <c r="D18" i="13"/>
  <c r="F18" i="13"/>
  <c r="N18" i="13"/>
  <c r="H3" i="13"/>
  <c r="F11" i="11"/>
  <c r="E32" i="11"/>
  <c r="J18" i="13"/>
  <c r="L18" i="13"/>
  <c r="H18" i="13"/>
  <c r="E11" i="11"/>
  <c r="F30" i="11"/>
  <c r="F32" i="11"/>
  <c r="P3" i="13"/>
  <c r="P15" i="13" s="1"/>
  <c r="N3" i="13"/>
  <c r="N15" i="13" s="1"/>
  <c r="E3" i="11"/>
  <c r="E38" i="11"/>
  <c r="E45" i="11"/>
  <c r="F3" i="11"/>
  <c r="F31" i="11"/>
  <c r="F45" i="11"/>
  <c r="F47" i="11"/>
  <c r="D18" i="5"/>
  <c r="F18" i="5"/>
  <c r="D15" i="13"/>
  <c r="P18" i="13"/>
  <c r="H15" i="13"/>
  <c r="N18" i="5"/>
  <c r="B4" i="8"/>
  <c r="B2" i="8" s="1"/>
  <c r="P4" i="5"/>
  <c r="L4" i="5"/>
  <c r="J4" i="5"/>
  <c r="H4" i="5"/>
  <c r="F4" i="5"/>
  <c r="D4" i="5"/>
  <c r="B4" i="5"/>
  <c r="AX2" i="5"/>
  <c r="AV2" i="5"/>
  <c r="AW2" i="5" s="1"/>
  <c r="F3" i="2" l="1"/>
  <c r="E3" i="2"/>
  <c r="B3" i="5"/>
  <c r="B15" i="5" s="1"/>
  <c r="N17" i="13"/>
  <c r="N16" i="13" s="1"/>
  <c r="P17" i="5"/>
  <c r="P17" i="13"/>
  <c r="N17" i="5"/>
  <c r="P15" i="5"/>
  <c r="J18" i="5"/>
  <c r="L18" i="5"/>
  <c r="H18" i="5"/>
  <c r="H15" i="5"/>
  <c r="F15" i="5"/>
  <c r="D15" i="5"/>
  <c r="P18" i="5"/>
  <c r="J15" i="5"/>
  <c r="L15" i="5"/>
  <c r="B18" i="5"/>
  <c r="B17" i="13" l="1"/>
  <c r="B16" i="13" s="1"/>
  <c r="H17" i="5"/>
  <c r="H14" i="5" s="1"/>
  <c r="N14" i="13"/>
  <c r="H17" i="13"/>
  <c r="F17" i="13"/>
  <c r="D17" i="5"/>
  <c r="D16" i="5" s="1"/>
  <c r="D17" i="13"/>
  <c r="J17" i="13"/>
  <c r="L17" i="13"/>
  <c r="P14" i="13"/>
  <c r="P16" i="13"/>
  <c r="L17" i="5"/>
  <c r="L14" i="5" s="1"/>
  <c r="B17" i="5"/>
  <c r="B16" i="5" s="1"/>
  <c r="N14" i="5"/>
  <c r="N16" i="5"/>
  <c r="F17" i="5"/>
  <c r="F16" i="5" s="1"/>
  <c r="J17" i="5"/>
  <c r="J16" i="5" s="1"/>
  <c r="P14" i="5"/>
  <c r="P16" i="5"/>
  <c r="D14" i="5" l="1"/>
  <c r="J14" i="5"/>
  <c r="H16" i="5"/>
  <c r="B14" i="13"/>
  <c r="L16" i="5"/>
  <c r="B14" i="5"/>
  <c r="D14" i="13"/>
  <c r="D16" i="13"/>
  <c r="L16" i="13"/>
  <c r="L14" i="13"/>
  <c r="F16" i="13"/>
  <c r="F14" i="13"/>
  <c r="J14" i="13"/>
  <c r="J16" i="13"/>
  <c r="H14" i="13"/>
  <c r="H16" i="13"/>
  <c r="F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dan@8min</author>
  </authors>
  <commentList>
    <comment ref="A6" authorId="0" shapeId="0" xr:uid="{28906DB8-1E8F-49B8-962C-DC63FB62E382}">
      <text>
        <r>
          <rPr>
            <b/>
            <sz val="9"/>
            <color indexed="81"/>
            <rFont val="Segoe UI"/>
            <family val="2"/>
          </rPr>
          <t>dan@8min:</t>
        </r>
        <r>
          <rPr>
            <sz val="9"/>
            <color indexed="81"/>
            <rFont val="Segoe UI"/>
            <family val="2"/>
          </rPr>
          <t xml:space="preserve">
Das bräuchte man 2x; Team und Organisation als Ganzes (immer WorstCase!!!); Problem: Neo-Cortex füllt aus … der bildet Average (Limbi nicht)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dan@8min</author>
  </authors>
  <commentList>
    <comment ref="C3" authorId="0" shapeId="0" xr:uid="{F0C99B18-94C7-4C2A-B01F-11E4D0020968}">
      <text>
        <r>
          <rPr>
            <b/>
            <sz val="9"/>
            <color indexed="81"/>
            <rFont val="Segoe UI"/>
            <family val="2"/>
          </rPr>
          <t>dan@8min:</t>
        </r>
        <r>
          <rPr>
            <sz val="9"/>
            <color indexed="81"/>
            <rFont val="Segoe UI"/>
            <family val="2"/>
          </rPr>
          <t xml:space="preserve">
we are regularly reminded</t>
        </r>
      </text>
    </comment>
    <comment ref="A8" authorId="0" shapeId="0" xr:uid="{71AA8A08-F017-4302-A350-E91CD3A9D256}">
      <text>
        <r>
          <rPr>
            <b/>
            <sz val="9"/>
            <color indexed="81"/>
            <rFont val="Segoe UI"/>
            <family val="2"/>
          </rPr>
          <t>dan@8min:</t>
        </r>
        <r>
          <rPr>
            <sz val="9"/>
            <color indexed="81"/>
            <rFont val="Segoe UI"/>
            <family val="2"/>
          </rPr>
          <t xml:space="preserve">
Das bräuchte man 2x; Team und Organisation als Ganzes (immer WorstCase!!!); Problem: Neo-Cortex füllt aus … der bildet Average (Limbi nicht)</t>
        </r>
      </text>
    </comment>
    <comment ref="A58" authorId="0" shapeId="0" xr:uid="{4320EDF8-44C0-4A03-948E-082AE58090D6}">
      <text>
        <r>
          <rPr>
            <b/>
            <sz val="9"/>
            <color indexed="81"/>
            <rFont val="Segoe UI"/>
            <family val="2"/>
          </rPr>
          <t>dan@8min:</t>
        </r>
        <r>
          <rPr>
            <sz val="9"/>
            <color indexed="81"/>
            <rFont val="Segoe UI"/>
            <family val="2"/>
          </rPr>
          <t xml:space="preserve">
was hier fehlt ist dieser Zusammenhang zwischen innerem Zustand heute und Umsatz in x Jahren… das ist ein spannender Aspekt</t>
        </r>
      </text>
    </comment>
    <comment ref="C69" authorId="0" shapeId="0" xr:uid="{1F3733D9-0FE4-4A50-8658-7D159B9DBCED}">
      <text>
        <r>
          <rPr>
            <b/>
            <sz val="9"/>
            <color indexed="81"/>
            <rFont val="Segoe UI"/>
            <family val="2"/>
          </rPr>
          <t>dan@8min:</t>
        </r>
        <r>
          <rPr>
            <sz val="9"/>
            <color indexed="81"/>
            <rFont val="Segoe UI"/>
            <family val="2"/>
          </rPr>
          <t xml:space="preserve">
Beziehungen, die über die reine Arbeit hinausgehen und auch unabhängig davon bestand haben.</t>
        </r>
      </text>
    </comment>
    <comment ref="C76" authorId="0" shapeId="0" xr:uid="{FF63DF24-4658-4D12-ABA3-423420982903}">
      <text>
        <r>
          <rPr>
            <b/>
            <sz val="9"/>
            <color indexed="81"/>
            <rFont val="Segoe UI"/>
            <family val="2"/>
          </rPr>
          <t>dan@8min:</t>
        </r>
        <r>
          <rPr>
            <sz val="9"/>
            <color indexed="81"/>
            <rFont val="Segoe UI"/>
            <family val="2"/>
          </rPr>
          <t xml:space="preserve">
Pioneers oder Lifelines haben bei einem von den Fragen einen starken Ausschlag. Die Guardians haben bei beiden nichts oder weniger (so die Theorie zumindest)</t>
        </r>
      </text>
    </comment>
  </commentList>
</comments>
</file>

<file path=xl/sharedStrings.xml><?xml version="1.0" encoding="utf-8"?>
<sst xmlns="http://schemas.openxmlformats.org/spreadsheetml/2006/main" count="807" uniqueCount="521">
  <si>
    <t>Color</t>
  </si>
  <si>
    <t>Color Index Number</t>
  </si>
  <si>
    <t>Purpose</t>
  </si>
  <si>
    <t>No</t>
  </si>
  <si>
    <t>Question</t>
  </si>
  <si>
    <t>Topic</t>
  </si>
  <si>
    <t>Value</t>
  </si>
  <si>
    <t>Variance</t>
  </si>
  <si>
    <t>Unseren gemeinsamen Purpose prüfen wir regelmäßig und entwickeln ihn weiter. // We regularly review and develop our shared Purpose.</t>
  </si>
  <si>
    <t>Unser Purpose holt uns mit Kopf und Herz ab. Wir verstehen und fühlen es. // Our Purpose picks us up with head and heart. We understand and feel it.</t>
  </si>
  <si>
    <t>Trust</t>
  </si>
  <si>
    <t>Wir merken, wenn wir uns verletzen. Dann entschuldigen wir uns schnell und aufrichtig bei einander. // We notice when we hurt each other. Then we apologize to each other quickly and sincerely.</t>
  </si>
  <si>
    <t>Wir sind wie eine Familie, wie sie sein sollte, und können auch über Persönliches und Privates reden. // We are like a family, as it should be, and can also talk about personal and private things.</t>
  </si>
  <si>
    <t>Jeder kennt die Fähigkeiten und Stärken des anderen. Wir bitten um Hilfe und unterstützen uns gegenseitig. // Everyone knows the abilities and strengths of the other. We ask for help and support each other.</t>
  </si>
  <si>
    <t>Wir sind füreinander dankbar. // We are grateful for each other.</t>
  </si>
  <si>
    <t>Wir leben Respekt (wir sehen uns gegenseitig und verstecken uns nicht; wir brauchen keine Politik, Angst, Spielchen, Masken, Mauern und Fassaden). // We live respect (we see each other and do not hide; we do not need politics, fear, games, masks, walls and facades).</t>
  </si>
  <si>
    <t>Truth</t>
  </si>
  <si>
    <t>Wir diskutieren leidenschaftlich und unverblümt über alle wichtigen Themen und haben stets das Ziel/den Purpose vor Augen. // We discuss passionately and bluntly about all important topics and always have the goal/purpose in mind.</t>
  </si>
  <si>
    <t>Ich fühle mich auch dann wohl, wenn ich etwas nicht verstehe und mehrfach nachfragen muss. Ich erlebe Geduld und Annahme. // I feel comfortable even when I don't understand something and have to ask several times. I experience patience and acceptance.</t>
  </si>
  <si>
    <t>Mir fallen Situationen ein, in denen ich berechtigt kritisiert wurde und in denen meine Kritik von anderen angenommen wurde. // I can think of examples where I was justifiably criticized and where my criticism was accepted by others.</t>
  </si>
  <si>
    <t>Wir können auch schwierige Diskussionen und Konflikte zu einem guten Resultat führen. Wir schaffen das auch ohne ein "Machtwort" auszusprechen. // We can also lead difficult discussions and conflicts to a good result. We can do this without putting our foot down.</t>
  </si>
  <si>
    <t>Auch wenn wir mit völlig unterschiedlichen Vorstellungen diskutieren, fühle ich mich als Mensch immer sicher und wertgeschätzt. // Even if we discuss with completely different ideas, I always feel safe and valued as a person.</t>
  </si>
  <si>
    <t>Commitment</t>
  </si>
  <si>
    <t>Wir helfen uns gegenseitig und wissen, woran wir arbeiten. // We help each other and know what we are working on.</t>
  </si>
  <si>
    <t>Wir wissen, dass wir alle die getroffenen Entscheidungen voll und ganz unterstützen, auch wenn wir vorher nicht einer Meinung waren. // We know that we all fully support the decisions made, even if we disagreed beforehand.</t>
  </si>
  <si>
    <t>Wir stehen zu unseren Entscheidungen (außer der Kontext ändert sich). // We stand by our decisions (unless the context changes).</t>
  </si>
  <si>
    <t>Wir können mit Unschärfe (Unsicherheit weil Informationen fehlen) bei Entscheidungen leben. Wir machen diese Unschärfe sichtbar. // We can live with fuzziness (uncertainty because information is missing) in decisions. We make this fuzziness visible.</t>
  </si>
  <si>
    <t>Accountability</t>
  </si>
  <si>
    <t>Wir sprechen uns gegenseitig auf Unzulänglichkeiten oder unproduktive Verhaltensweisen an. // We address each other's shortcomings or unproductive behaviors.</t>
  </si>
  <si>
    <t>Wir möchten uns nicht gegenseitig enttäuschen. Bezogen auf unser Verhalten und die Qualität unser Arbeit. // We do not want to disappoint each other. In terms of our behavior and also the quality of the work.</t>
  </si>
  <si>
    <t>Ich liebe meine Arbeit. // I love my job.</t>
  </si>
  <si>
    <t>Wir messen uns alle an den selben hohen Standards. // We all measure ourselves against the same high standards.</t>
  </si>
  <si>
    <t>Wir übernehmen Verantwortung und halten unsere Versprechen. Wenn etwas nicht rechtzeitig fertig wird, geben wir Bescheid. // We take responsibility and keep our promises. If something is not finished on time, we let you know.</t>
  </si>
  <si>
    <t>Productivity/Flow</t>
  </si>
  <si>
    <t>"Zeit im Flow" ist eine wichtige Team-Metrik, die wir alle kennen und verbessern. // "Time in flow" is an important team metric that we all know and are improving.</t>
  </si>
  <si>
    <t>Die Arbeitslast im Team ist gerecht verteilt. Wir achten darauf, dass niemand von uns unter dieser Last zusammenbricht. // The workload in the team is distributed fairly. We make sure that none of us collapses under this load.</t>
  </si>
  <si>
    <t>Produktivität ist uns wichtiger, als lange Arbeitszeit. // Productivity is more important to us than long working hours.</t>
  </si>
  <si>
    <t>Wir können den Zustand von Flow in Arbeits-Meetings und bei der gemeinsamen Arbeit erreichen. // We can also achieve the state of flow in work meetings and when working together.</t>
  </si>
  <si>
    <t>Wir erleben, dass wir zusammen lachen, streiten, hart arbeiten und auch feiern können. Das ist in guter Balance. // We experience that we can laugh, argue, work hard and also celebrate together. That is in good balance.</t>
  </si>
  <si>
    <t>Wir probieren gerne Neues aus, auch wenn wir scheitern können. Wir sind dabei mutig, weil wir großartig sein wollen. // We like to try new things, even if we may fail. We are brave in doing so because we want to be great.</t>
  </si>
  <si>
    <t>Results</t>
  </si>
  <si>
    <t>Zum Wohle des Teams sind wir bereit auf persönliche Belange zu verzichten. // For the good of the team, we are willing to sacrifice personal interests.</t>
  </si>
  <si>
    <t>Wir sind für unsere Ergebnisse verantwortlich. Wenn wir scheitern, lernen wir daraus. // We are responsible for our results. When we fail, we learn from it.</t>
  </si>
  <si>
    <t>Wir loben lieber andere, als uns selbst. Wir haben Freude daran, gute Dinge übereinander zu sagen. // We prefer to praise others rather than ourselves. We take pleasure in saying good things about each other.</t>
  </si>
  <si>
    <t>Wir haben einen guten Ruf. Wir sind zuverlässig und liefern gute Ergebnisse. // We have a good reputation. We are reliable and deliver good results.</t>
  </si>
  <si>
    <t>Für uns ist der Erfolg des Teams wichtiger, als einzelne herausragende Erfolge. // For us, the success of the team is more important than individual outstanding successes.</t>
  </si>
  <si>
    <t>Network</t>
  </si>
  <si>
    <t>x</t>
  </si>
  <si>
    <t>Referenz (for value we use the defined max, for Variance, we use the over all answers achieved max)</t>
  </si>
  <si>
    <t>Kommunikation</t>
  </si>
  <si>
    <t>Func 1</t>
  </si>
  <si>
    <t>Func 2</t>
  </si>
  <si>
    <t>Func 3</t>
  </si>
  <si>
    <t>Func 4</t>
  </si>
  <si>
    <t>Func 5</t>
  </si>
  <si>
    <t>Func 6</t>
  </si>
  <si>
    <t>Func 7</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</si>
  <si>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</si>
  <si>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</si>
  <si>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</si>
  <si>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</si>
  <si>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</si>
  <si>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</si>
  <si>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</si>
  <si>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</si>
  <si>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</si>
  <si>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</si>
  <si>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</si>
  <si>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</si>
  <si>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</si>
  <si>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</si>
  <si>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</si>
  <si>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</si>
  <si>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</si>
  <si>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</si>
  <si>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</si>
  <si>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</si>
  <si>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</si>
  <si>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</si>
  <si>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</si>
  <si>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</si>
  <si>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</si>
  <si>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q_ID</t>
  </si>
  <si>
    <t>Topic (Link)</t>
  </si>
  <si>
    <t>Sum</t>
  </si>
  <si>
    <t>Varianz</t>
  </si>
  <si>
    <t>Productivity</t>
  </si>
  <si>
    <t>Entry 1</t>
  </si>
  <si>
    <t>Summe</t>
  </si>
  <si>
    <t>Entry 2</t>
  </si>
  <si>
    <t>Anzahl</t>
  </si>
  <si>
    <t>Entry 3</t>
  </si>
  <si>
    <t>Entry 4</t>
  </si>
  <si>
    <t>Entry 5</t>
  </si>
  <si>
    <t>Entry 6</t>
  </si>
  <si>
    <t>Entry 7</t>
  </si>
  <si>
    <t>Entry 8</t>
  </si>
  <si>
    <t>Entry 9</t>
  </si>
  <si>
    <t>Entry 10</t>
  </si>
  <si>
    <t>Entry 11</t>
  </si>
  <si>
    <t>min</t>
  </si>
  <si>
    <t>Entry 12</t>
  </si>
  <si>
    <t>Entry 13</t>
  </si>
  <si>
    <t>max</t>
  </si>
  <si>
    <t>Entry 14</t>
  </si>
  <si>
    <t>Varianz (Cluster)</t>
  </si>
  <si>
    <t>Entry 15</t>
  </si>
  <si>
    <t>Varianz (Fragen)</t>
  </si>
  <si>
    <t>Entry 16</t>
  </si>
  <si>
    <t>9-10: ++</t>
  </si>
  <si>
    <t>Entry 17</t>
  </si>
  <si>
    <t>6-8: o</t>
  </si>
  <si>
    <t>Entry 18</t>
  </si>
  <si>
    <t>2-5: -</t>
  </si>
  <si>
    <t>Entry 19</t>
  </si>
  <si>
    <t>Entry 20</t>
  </si>
  <si>
    <t>Entry 21</t>
  </si>
  <si>
    <t>Entry 22</t>
  </si>
  <si>
    <t>Entry 23</t>
  </si>
  <si>
    <t>Entry 24</t>
  </si>
  <si>
    <t>Entry 25</t>
  </si>
  <si>
    <t>Entry 26</t>
  </si>
  <si>
    <t>Entry 27</t>
  </si>
  <si>
    <t>Entry 28</t>
  </si>
  <si>
    <t>Entry 29</t>
  </si>
  <si>
    <t>Entry 30</t>
  </si>
  <si>
    <t>Entry 31</t>
  </si>
  <si>
    <t>Entry 32</t>
  </si>
  <si>
    <t>Entry 33</t>
  </si>
  <si>
    <t>Entry 34</t>
  </si>
  <si>
    <t>Entry 35</t>
  </si>
  <si>
    <t>Entry 36</t>
  </si>
  <si>
    <t>Entry 37</t>
  </si>
  <si>
    <t>Entry 38</t>
  </si>
  <si>
    <t>Entry 39</t>
  </si>
  <si>
    <t>Entry 40</t>
  </si>
  <si>
    <t>Entry 41</t>
  </si>
  <si>
    <t>Entry 42</t>
  </si>
  <si>
    <t>Entry 43</t>
  </si>
  <si>
    <t>Entry 44</t>
  </si>
  <si>
    <t>Entry 45</t>
  </si>
  <si>
    <t>Entry 46</t>
  </si>
  <si>
    <t>Skala von 1 - 5</t>
  </si>
  <si>
    <t>R</t>
  </si>
  <si>
    <t>N</t>
  </si>
  <si>
    <t>G</t>
  </si>
  <si>
    <t>draft</t>
  </si>
  <si>
    <t>dan42</t>
  </si>
  <si>
    <t>released</t>
  </si>
  <si>
    <t>CurrentUser</t>
  </si>
  <si>
    <t>CurrentFile</t>
  </si>
  <si>
    <t>State</t>
  </si>
  <si>
    <t>4 Quadranten</t>
  </si>
  <si>
    <t>Ablage</t>
  </si>
  <si>
    <t>reviewed</t>
  </si>
  <si>
    <t xml:space="preserve">Ablage der </t>
  </si>
  <si>
    <t>Ablage Prozess-Standards</t>
  </si>
  <si>
    <t>Ablagen</t>
  </si>
  <si>
    <t>Abteilungsversammlung</t>
  </si>
  <si>
    <t>ALM</t>
  </si>
  <si>
    <t xml:space="preserve">ALM dynamic </t>
  </si>
  <si>
    <t>ALM Query</t>
  </si>
  <si>
    <t>ALM Validatoren</t>
  </si>
  <si>
    <t>AOQ</t>
  </si>
  <si>
    <t>AOQ Audit</t>
  </si>
  <si>
    <t>AOQ Metriken</t>
  </si>
  <si>
    <t>Arbeitsprodukte</t>
  </si>
  <si>
    <t>Assesment</t>
  </si>
  <si>
    <t>Assessment</t>
  </si>
  <si>
    <t>Astrée tool</t>
  </si>
  <si>
    <t>Audi</t>
  </si>
  <si>
    <t>Audit</t>
  </si>
  <si>
    <t>Auditplanung</t>
  </si>
  <si>
    <t>Audits</t>
  </si>
  <si>
    <t xml:space="preserve">Aufenthalt VJ </t>
  </si>
  <si>
    <t>Backup</t>
  </si>
  <si>
    <t>BadenBaden VDI</t>
  </si>
  <si>
    <t>BetaStatus</t>
  </si>
  <si>
    <t xml:space="preserve">Check of </t>
  </si>
  <si>
    <t>Cmp-Freigabe</t>
  </si>
  <si>
    <t>CmpLogBook</t>
  </si>
  <si>
    <t xml:space="preserve">Coaching Sylke </t>
  </si>
  <si>
    <t>CockpitChart</t>
  </si>
  <si>
    <t>CodeCoverage</t>
  </si>
  <si>
    <t>Complaint</t>
  </si>
  <si>
    <t>ComplaintMgmt</t>
  </si>
  <si>
    <t>Complaints</t>
  </si>
  <si>
    <t>CPC</t>
  </si>
  <si>
    <t>Customer</t>
  </si>
  <si>
    <t xml:space="preserve">Customer Projects </t>
  </si>
  <si>
    <t>Daimler</t>
  </si>
  <si>
    <t>DAI-QC Betreuung</t>
  </si>
  <si>
    <t>Datenerhebung aus ALM/SVN</t>
  </si>
  <si>
    <t>Delivery QGs</t>
  </si>
  <si>
    <t xml:space="preserve">Design Prozess </t>
  </si>
  <si>
    <t>Document Check</t>
  </si>
  <si>
    <t>Document Checks</t>
  </si>
  <si>
    <t xml:space="preserve">EB Q </t>
  </si>
  <si>
    <t>Errata Sheets</t>
  </si>
  <si>
    <t>Escalation</t>
  </si>
  <si>
    <t>Escalation Mechanism</t>
  </si>
  <si>
    <t>EscalationProcess</t>
  </si>
  <si>
    <t>ESCAN</t>
  </si>
  <si>
    <t xml:space="preserve">Escans </t>
  </si>
  <si>
    <t>Eskaltion</t>
  </si>
  <si>
    <t>Excel</t>
  </si>
  <si>
    <t>Fachartikel</t>
  </si>
  <si>
    <t>FBL</t>
  </si>
  <si>
    <t>FeatureList</t>
  </si>
  <si>
    <t>FeaturePlanning</t>
  </si>
  <si>
    <t>Feedback</t>
  </si>
  <si>
    <t>Feedback Dan</t>
  </si>
  <si>
    <t xml:space="preserve">Feedback Dan </t>
  </si>
  <si>
    <t>Feedback Dik</t>
  </si>
  <si>
    <t>Feedback Fdk</t>
  </si>
  <si>
    <t>Feedback Kip</t>
  </si>
  <si>
    <t>Feedback Mco</t>
  </si>
  <si>
    <t>Feedback Mj</t>
  </si>
  <si>
    <t>FPL, SDP</t>
  </si>
  <si>
    <t>Freigabedokumentation</t>
  </si>
  <si>
    <t>Freigaben</t>
  </si>
  <si>
    <t>ID428</t>
  </si>
  <si>
    <t xml:space="preserve">Indikatoren für </t>
  </si>
  <si>
    <t>Information</t>
  </si>
  <si>
    <t>Intranet</t>
  </si>
  <si>
    <t>Intranet/Wiki</t>
  </si>
  <si>
    <t>ISO 26262</t>
  </si>
  <si>
    <t xml:space="preserve">ISO 9001 </t>
  </si>
  <si>
    <t>ISO9001-Audit</t>
  </si>
  <si>
    <t>Issue Management</t>
  </si>
  <si>
    <t>Issue Reporting</t>
  </si>
  <si>
    <t>Issue Reporting.</t>
  </si>
  <si>
    <t>Issue Tracking</t>
  </si>
  <si>
    <t>IssueReporting</t>
  </si>
  <si>
    <t>IssueTracking</t>
  </si>
  <si>
    <t>KnowHow</t>
  </si>
  <si>
    <t>Kultur</t>
  </si>
  <si>
    <t>Kunden</t>
  </si>
  <si>
    <t>Kundenanfrage</t>
  </si>
  <si>
    <t>Kundenaudits</t>
  </si>
  <si>
    <t>Lesson Learned</t>
  </si>
  <si>
    <t>Lizenz DB</t>
  </si>
  <si>
    <t>Mails</t>
  </si>
  <si>
    <t>MCAL</t>
  </si>
  <si>
    <t>Method parc</t>
  </si>
  <si>
    <t>Metrics</t>
  </si>
  <si>
    <t xml:space="preserve">Metrics PES </t>
  </si>
  <si>
    <t>Metrik</t>
  </si>
  <si>
    <t>Metriken</t>
  </si>
  <si>
    <t>MISRA</t>
  </si>
  <si>
    <t>MISRA, PolySpace</t>
  </si>
  <si>
    <t>MISRA-Reports</t>
  </si>
  <si>
    <t>MS Reviews</t>
  </si>
  <si>
    <t>MS-Reviews</t>
  </si>
  <si>
    <t>NameRequests</t>
  </si>
  <si>
    <t>Neuer Issuereport</t>
  </si>
  <si>
    <t>Next Moderator</t>
  </si>
  <si>
    <t>OIL</t>
  </si>
  <si>
    <t xml:space="preserve">OIL </t>
  </si>
  <si>
    <t>Open action</t>
  </si>
  <si>
    <t>Org</t>
  </si>
  <si>
    <t>Paper</t>
  </si>
  <si>
    <t>Paper 1</t>
  </si>
  <si>
    <t>PD</t>
  </si>
  <si>
    <t>PD/WI</t>
  </si>
  <si>
    <t>Personal</t>
  </si>
  <si>
    <t>PES</t>
  </si>
  <si>
    <t>PES SVN</t>
  </si>
  <si>
    <t>PES VR</t>
  </si>
  <si>
    <t>PES/AOQ</t>
  </si>
  <si>
    <t>PES9.4-Aktivitäten</t>
  </si>
  <si>
    <t xml:space="preserve">PES-Prozessmodellierung </t>
  </si>
  <si>
    <t>Plan</t>
  </si>
  <si>
    <t>Planung</t>
  </si>
  <si>
    <t xml:space="preserve">Planung + </t>
  </si>
  <si>
    <t>PM</t>
  </si>
  <si>
    <t>Prc</t>
  </si>
  <si>
    <t>PrcGenerator</t>
  </si>
  <si>
    <t xml:space="preserve">PREEvision bei </t>
  </si>
  <si>
    <t xml:space="preserve">Probe Issue </t>
  </si>
  <si>
    <t>Process</t>
  </si>
  <si>
    <t xml:space="preserve">Process Development </t>
  </si>
  <si>
    <t>Process Deviation</t>
  </si>
  <si>
    <t>Process Management</t>
  </si>
  <si>
    <t>Process Owner</t>
  </si>
  <si>
    <t>Process Templates</t>
  </si>
  <si>
    <t>Process2</t>
  </si>
  <si>
    <t>ProcessDeviation</t>
  </si>
  <si>
    <t>Process-SVN</t>
  </si>
  <si>
    <t xml:space="preserve">Product Change </t>
  </si>
  <si>
    <t>Product Quality</t>
  </si>
  <si>
    <t>ProductRoadMap</t>
  </si>
  <si>
    <t>Produkt-Metriken</t>
  </si>
  <si>
    <t>Produktqualität</t>
  </si>
  <si>
    <t>Program</t>
  </si>
  <si>
    <t>Project Coordinator</t>
  </si>
  <si>
    <t>Prozess</t>
  </si>
  <si>
    <t>Prozess 2.0</t>
  </si>
  <si>
    <t>Prozessschulung</t>
  </si>
  <si>
    <t>Q</t>
  </si>
  <si>
    <t xml:space="preserve">Q Analyase </t>
  </si>
  <si>
    <t>Q Gates</t>
  </si>
  <si>
    <t>Q Prc</t>
  </si>
  <si>
    <t>Q Prd</t>
  </si>
  <si>
    <t xml:space="preserve">Q: Projektzuordnung </t>
  </si>
  <si>
    <t>QA activities</t>
  </si>
  <si>
    <t>QA SafeContext</t>
  </si>
  <si>
    <t>QA Safety</t>
  </si>
  <si>
    <t>QA Standards</t>
  </si>
  <si>
    <t xml:space="preserve">QA Support </t>
  </si>
  <si>
    <t>Q-Aufgaben 2013</t>
  </si>
  <si>
    <t>QC Status</t>
  </si>
  <si>
    <t>QG</t>
  </si>
  <si>
    <t>Qgate</t>
  </si>
  <si>
    <t>Qgates</t>
  </si>
  <si>
    <t>Q-Gates</t>
  </si>
  <si>
    <t>QGs SafeContext</t>
  </si>
  <si>
    <t>QKIT</t>
  </si>
  <si>
    <t>Q-Level</t>
  </si>
  <si>
    <t>QM</t>
  </si>
  <si>
    <t>QMgr</t>
  </si>
  <si>
    <t>Q-Model</t>
  </si>
  <si>
    <t>Q-Planning</t>
  </si>
  <si>
    <t>Q-Statement</t>
  </si>
  <si>
    <t>Q-Status</t>
  </si>
  <si>
    <t xml:space="preserve">Q-Status auf </t>
  </si>
  <si>
    <t>Quality Goals</t>
  </si>
  <si>
    <t>Q-Ziele</t>
  </si>
  <si>
    <t>Regensburg</t>
  </si>
  <si>
    <t>Reifegrad Review</t>
  </si>
  <si>
    <t>Reifegradreview</t>
  </si>
  <si>
    <t>Release documentation</t>
  </si>
  <si>
    <t xml:space="preserve">Releases in </t>
  </si>
  <si>
    <t>Release-Typen</t>
  </si>
  <si>
    <t xml:space="preserve">Releasezyklen der </t>
  </si>
  <si>
    <t>Reporting</t>
  </si>
  <si>
    <t>Review</t>
  </si>
  <si>
    <t xml:space="preserve">Review Safety </t>
  </si>
  <si>
    <t xml:space="preserve">Review WI </t>
  </si>
  <si>
    <t>ReviewLogSheet</t>
  </si>
  <si>
    <t>ReviewLogSheets</t>
  </si>
  <si>
    <t>Revision History</t>
  </si>
  <si>
    <t>Risk</t>
  </si>
  <si>
    <t xml:space="preserve">Risky Requirements </t>
  </si>
  <si>
    <t xml:space="preserve">Roles und </t>
  </si>
  <si>
    <t>Rollen</t>
  </si>
  <si>
    <t>Rollenbeschreibung Teamleiter/Gruppenleiter</t>
  </si>
  <si>
    <t>Root cause</t>
  </si>
  <si>
    <t>Safety</t>
  </si>
  <si>
    <t>Safety Schulung</t>
  </si>
  <si>
    <t>Safety Taskforce</t>
  </si>
  <si>
    <t>Safety-Aktivitäten</t>
  </si>
  <si>
    <t>Schulungen</t>
  </si>
  <si>
    <t>SDP</t>
  </si>
  <si>
    <t>Security Ford</t>
  </si>
  <si>
    <t>SilentBSW</t>
  </si>
  <si>
    <t>Situationsanalyse</t>
  </si>
  <si>
    <t>Skills</t>
  </si>
  <si>
    <t>Software-Lifecycle-Matrix</t>
  </si>
  <si>
    <t>Sonderaufgaben</t>
  </si>
  <si>
    <t>SOW</t>
  </si>
  <si>
    <t>SPiCE</t>
  </si>
  <si>
    <t>SPICE Assessment</t>
  </si>
  <si>
    <t xml:space="preserve">SPICE Assessment </t>
  </si>
  <si>
    <t>SPiCE Feature</t>
  </si>
  <si>
    <t>SQUALE</t>
  </si>
  <si>
    <t>SQuaRe</t>
  </si>
  <si>
    <t>StandardComp</t>
  </si>
  <si>
    <t>Steering</t>
  </si>
  <si>
    <t>Stellenausschreibung</t>
  </si>
  <si>
    <t xml:space="preserve">Stellenwert von </t>
  </si>
  <si>
    <t>Struktur Intranet</t>
  </si>
  <si>
    <t>Summary Testreport</t>
  </si>
  <si>
    <t>SummaryTestreport</t>
  </si>
  <si>
    <t>Support Program Management</t>
  </si>
  <si>
    <t>Support VA</t>
  </si>
  <si>
    <t>SVN-Struktur Umbau</t>
  </si>
  <si>
    <t>SW-Quant</t>
  </si>
  <si>
    <t xml:space="preserve">tag vx. </t>
  </si>
  <si>
    <t>Task #298</t>
  </si>
  <si>
    <t>Templates</t>
  </si>
  <si>
    <t xml:space="preserve">Termin PD </t>
  </si>
  <si>
    <t>Test</t>
  </si>
  <si>
    <t>TestReport virlg</t>
  </si>
  <si>
    <t>TestReports</t>
  </si>
  <si>
    <t xml:space="preserve">There is </t>
  </si>
  <si>
    <t xml:space="preserve">Third Party </t>
  </si>
  <si>
    <t>Traceability</t>
  </si>
  <si>
    <t>TRW</t>
  </si>
  <si>
    <t>TSCs</t>
  </si>
  <si>
    <t>Tüv Audit</t>
  </si>
  <si>
    <t xml:space="preserve">Übersicht der </t>
  </si>
  <si>
    <t xml:space="preserve">Übertragung Daten </t>
  </si>
  <si>
    <t>Umzug</t>
  </si>
  <si>
    <t xml:space="preserve">Unterstützung bei </t>
  </si>
  <si>
    <t xml:space="preserve">Unterstützung Prd </t>
  </si>
  <si>
    <t>Urlaub</t>
  </si>
  <si>
    <t>VA Regelbesuche</t>
  </si>
  <si>
    <t>Valeo</t>
  </si>
  <si>
    <t>Valeo Q</t>
  </si>
  <si>
    <t>Verantwortlichkeiten</t>
  </si>
  <si>
    <t>VI-R</t>
  </si>
  <si>
    <t>Vorbereitung Assessment</t>
  </si>
  <si>
    <t>vTime</t>
  </si>
  <si>
    <t>Vx communication</t>
  </si>
  <si>
    <t>Weekly issue</t>
  </si>
  <si>
    <t>WI</t>
  </si>
  <si>
    <t>WI Component Development</t>
  </si>
  <si>
    <t>WI MISRA</t>
  </si>
  <si>
    <t>WI Prg/Prd Mngmt</t>
  </si>
  <si>
    <t>WI Quality</t>
  </si>
  <si>
    <t>WI Sales</t>
  </si>
  <si>
    <t>WI vTime</t>
  </si>
  <si>
    <t>Wiki</t>
  </si>
  <si>
    <t>Q_Ref</t>
  </si>
  <si>
    <t>Block</t>
  </si>
  <si>
    <t>Wir reden offen miteinander, um gemeinsam Lösungen zu finden. Unsere Fehler &amp; Schwächen (technical &amp; emotional) sprechen wir an. // We talk openly with each other to find solutions together. We address our mistakes &amp; weaknesses.</t>
  </si>
  <si>
    <t>In Teammeetings werden auch die unangenehmen Themen (technisch &amp; emotional) behandelt, um sie zu lösen. // In team meetings, the unpleasant issues are also dealt with in order to solve them.</t>
  </si>
  <si>
    <t>Alle Entscheidungen richten sich an unserem gemeinsamen Purpose (unserem "Wozu") aus. // All decisions are aligned with our common Purpose (our "why").</t>
  </si>
  <si>
    <t>Ich kann alle notwendigen operativen Entscheidungen treffen und sicher sein, dass ich den Purpose, die Richtung und die Ziele unterstütze. // I can make all necessary operational decisions and be sure that I support purpose, direction, and objectives.</t>
  </si>
  <si>
    <t>Ich fühle mich befähigt, Themen (Projekte oder Aufgaben) zu leiten. // I feel empowered to lead topics (projects or tasks).</t>
  </si>
  <si>
    <t>Wir wissen genau, warum es uns als Team gibt und wie wir zum großen "Purpose" von unserer Organisation beitragen. // We know exactly why we exist as a team and how we contribute to the great "Purpose" of our organization.</t>
  </si>
  <si>
    <t>Teammeetings sind spannend, relevant und wir freuen uns darauf. // Team meetings are exciting, relevant, and we look forward to them.</t>
  </si>
  <si>
    <t>Wir sprechen über unsere Pläne und Ansätze und überprüfen gegenseitig deren Sinnhaftigkeit. // We talk about our plans and approaches and check each other's sense of purpose.</t>
  </si>
  <si>
    <t>Wir nehmen uns die Zeit einander zuzuhören, um uns zu verstehen. Wir wollen die besten Ideen, Lösungen und Ansätze finden. // We take the time to listen to each other in order to understand each other. We want to find the best ideas, solutions, and approaches.</t>
  </si>
  <si>
    <t>Wir geben uns gegenseitig hilfreiche Rückmeldung zu Handlung und Verhalten. Ziel ist dabei die gegenseitige Erinnerung an die beste natürliche Version von uns. // We give each other helpful feedback on action and behavior. The goal here is to remind each other of the best natural version of ourselves.</t>
  </si>
  <si>
    <t>Feedback von Kunden wird ernst genommen und umgesetzt. // Feedback from customers is taken seriously and acted upon.</t>
  </si>
  <si>
    <t>Es gibt keine Politik und Machtspielchen. // There are no politics and power games.</t>
  </si>
  <si>
    <t>Veränderungen innerhalb der Organisation werden reibungslos bewältigt. // Changes within the organization are managed smoothly.</t>
  </si>
  <si>
    <t>Ich werde ermutigt, neue Ideen und innovative Lösungen vorzuschlagen. // I am encouraged to propose new ideas and innovative solutions.</t>
  </si>
  <si>
    <t>Es gibt ein Budget und Zeit für Innovation und Experimente. // There is a budget and time allocated for innovation and experimentation.</t>
  </si>
  <si>
    <t>Nicht die Lösung von Konflikten steht im Mittelpunkt, sondern das wir voneinander lernen. Wir wollen die max. Anzahl von Perspektiven. // The focus is not on resolving conflicts, but on learning from each other. We want the maximum number of perspectives.</t>
  </si>
  <si>
    <t>new habits, practiced values and applied DSS</t>
  </si>
  <si>
    <t>purpose, direction, and objectives</t>
  </si>
  <si>
    <t>Wir haben im Team die richtige Balance zwischen Anspannung und Entspannung. Die Arbeitslast ist gesund und nachhaltig. // We have the right balance between tension and relaxation in the team. The workload is healthy and sustainable.</t>
  </si>
  <si>
    <t>Wir organisieren unsere Arbeit und unseren Alltag, sodass wir möglichst leicht und lange im "Flow" (Zustand der Versunkenheit in der Arbeit) sind. // We organize our work and our everyday life so that we are in "flow" (a state of complete immersion in an activity) as easily and for as long as possible.</t>
  </si>
  <si>
    <t>Wir arbeiten oft gemeinsam an Themen. Wir sind öfter in der Teamarbeit, als im Einzelkämpfer-Modus. Dabei haben wir wechselnde Zusammensetzung um Vielfalt zu erreichen. // We often work together on issues. We are more often in teamwork, rather than lone wolf mode. We have a changing composition to achieve diversity.</t>
  </si>
  <si>
    <t>Wir arbeiten an Themen, die unseren Interessen und Kompetenzen entsprechen. // We work on topics that match our interests and competences.</t>
  </si>
  <si>
    <t>Kundenzufriedenheit ist wesentlicher Kern von Purpose,  Richtung und Zielen. // Customer satisfaction is at the heart of our purpose, direction and objectives.</t>
  </si>
  <si>
    <t xml:space="preserve">Ich bin an fortwährender Veränderung und Verbesserung interessiert. // I am interested in continuous change and improvement. </t>
  </si>
  <si>
    <t>Lernen, Verbesserung und Anpassung an neue äußere Situationen dauert mir viel zu lange. // Learning, improving and adapting to new external situations takes far too long.</t>
  </si>
  <si>
    <t>Mir ist Stabilität wichtig und wir sollten die Organisation mal 5-10 Jahre einfach in Ruhe lassen. Der Erfolg kam mit dem, was wir früher gemacht haben. // Stability is important to me and we should just leave the organization alone for 5-10 years. Success came with what we did in the past.</t>
  </si>
  <si>
    <t>Über Werteverstöße wird offen geredet und ist es eine wichtige Metrik innerhalb des Teams und der Organisation. // Violations of values are talked about openly and are an important metric within the team and the organization.</t>
  </si>
  <si>
    <t>Änderungsvorhaben aus dem Clockwork (von oben) vertraue ich nicht, weil sie auf der operativen Ebene nicht ankommen. // I do not trust change projects from the clockwork (from the top) because they do not reach the operational level.</t>
  </si>
  <si>
    <t>Wertschätzung wird für die Arbeit und den Wert als Person gezeigt. Ich erlebe das in persönlichen und aufrichtigen Begegnungen. // Appreciation is shown for the work and the value as a person. I experience this in personal and sincere encounters.</t>
  </si>
  <si>
    <t>Die wirklichen Absichten sind immer klar (auf allen Ebenen). // The real intentions are always clear (at all levels).</t>
  </si>
  <si>
    <t>Ich erlebe im Clockwork (auch bei C-Leveln), dass er/sie einen Fehler zugibt, um Entschuldigung bittet oder etwas nicht weiß. // I experience in the Clockwork (also with C-levels) that he/she admits a mistake, asks for an apology or doesn't know something.</t>
  </si>
  <si>
    <t xml:space="preserve">Gib die Anzahl von vertrauensvollen Beziehungen im Team an. (10 auch für 10+) // Indicate the number of trusting relationships in the team. (10 also for 10+) </t>
  </si>
  <si>
    <t>Gib die Anzahl von vertrauensvollen Beziehungen in die Abteilung (ohne Team) an. (10 auch für 10+) // Indicate the number of trusting relationships in the department (without team). (10 also for 10+)</t>
  </si>
  <si>
    <t>Gib die Anzahl von vertrauensvollen Beziehungen in andere Bereiche an. (10 auch für 10+) // Indicate the number of trusting relationships in other areas. (10 also for 10+)</t>
  </si>
  <si>
    <t>Reverse</t>
  </si>
  <si>
    <t>Wenn ich bestehende Vorgehen, Konzepte und Ideen verbessere, dann wird das dankbar angenommen (und nicht als Kritik gesehen). // If I improve existing procedures, concepts and ideas, then this is gratefully accepted (and not seen as criticism).</t>
  </si>
  <si>
    <t>Globale Perspektiven und Unterschiede sind in unseren Purpose, Richtung und Ziele integriert. // Global perspectives are integrated into our purpose, direction, and objectives.</t>
  </si>
  <si>
    <t>Die Organisation fördert und unterstützt die emotionale Gesundheit und Fähigkeiten (Deep Soft Skills) aller Mitarbeitenden. // The organization promotes and supports the emotional health and skills (Deep Soft Skills) of all employees.</t>
  </si>
  <si>
    <t>Das emotionale Wohlbefinden der Mitarbeiter wird als wichtig erachtet und beobachtet. // The emotional well-being of employees is considered important and monitored.</t>
  </si>
  <si>
    <t>Wir erkennen herausragende neue Gewohnheiten, gelebte Werte und angewendete Deep Soft Skills und belohnen diese. // We recognize and reward outstanding new habits, practiced values and applied Deep Soft Skills.</t>
  </si>
  <si>
    <t>X</t>
  </si>
  <si>
    <t>S</t>
  </si>
  <si>
    <t>Ich erlebe Kontrolle der operativen Arbeit durch die Clockwork-Organisation. // I experience control of operational work by the Clockwork organization.</t>
  </si>
  <si>
    <t>Entry 47</t>
  </si>
  <si>
    <t>Entry 48</t>
  </si>
  <si>
    <t>Entry 49</t>
  </si>
  <si>
    <t>Entry 50</t>
  </si>
  <si>
    <t>Entry 51</t>
  </si>
  <si>
    <t>Entry 52</t>
  </si>
  <si>
    <t>Entry 53</t>
  </si>
  <si>
    <t>Entry 54</t>
  </si>
  <si>
    <t>Entry 55</t>
  </si>
  <si>
    <t>Entry 56</t>
  </si>
  <si>
    <t>Entry 57</t>
  </si>
  <si>
    <t>Entry 58</t>
  </si>
  <si>
    <t>Entry 59</t>
  </si>
  <si>
    <t>Entry 60</t>
  </si>
  <si>
    <t>Entry 61</t>
  </si>
  <si>
    <t>Entry 62</t>
  </si>
  <si>
    <t>Entry 63</t>
  </si>
  <si>
    <t>Entry 64</t>
  </si>
  <si>
    <t>Entry 65</t>
  </si>
  <si>
    <t>Entry 66</t>
  </si>
  <si>
    <t>Entry 67</t>
  </si>
  <si>
    <t>Entry 68</t>
  </si>
  <si>
    <t>Entry 69</t>
  </si>
  <si>
    <t>Entry 70</t>
  </si>
  <si>
    <t>Entry 71</t>
  </si>
  <si>
    <t>Entry 72</t>
  </si>
  <si>
    <t>Entry 73</t>
  </si>
  <si>
    <t>Entry 74</t>
  </si>
  <si>
    <t>Entry 75</t>
  </si>
  <si>
    <t>Entry 76</t>
  </si>
  <si>
    <t>Entry 77</t>
  </si>
  <si>
    <t>Entry 78</t>
  </si>
  <si>
    <t>Entry 79</t>
  </si>
  <si>
    <t>Func 8</t>
  </si>
  <si>
    <t>In der Organisation bekommt die tiefe emotionale Ebene (Deep Soft Skills) die gleiche Aufmerksamkeit und Versorgung wie das körperliche Wohl (z.B. Arbeitsplatzergonomie, Essen und Sport). // In the organization, the deep emotional level (Deep Soft Skills) receives the same attention and care as physical well-being (e.g. workplace ergonomics, food and sport).</t>
  </si>
  <si>
    <t>Sum (R)</t>
  </si>
  <si>
    <t>Min</t>
  </si>
  <si>
    <t>absolute min</t>
  </si>
  <si>
    <r>
      <t xml:space="preserve">Hint: We do consciously a </t>
    </r>
    <r>
      <rPr>
        <b/>
        <i/>
        <sz val="10"/>
        <rFont val="Calibri"/>
        <family val="2"/>
        <scheme val="minor"/>
      </rPr>
      <t>worst case analysis</t>
    </r>
    <r>
      <rPr>
        <sz val="10"/>
        <rFont val="Calibri"/>
        <family val="2"/>
        <scheme val="minor"/>
      </rPr>
      <t>, because concerning Deep Soft Skills and emotions, there is no average. So please always rate the worst case or  counterexample on any level in the last 6 months. You experiened or heard of.
This is the hidden cost we have to deal with. And even if uncomfortable now, it's better to see the real emotional state (and resignation level) of the organization. We are used to Selbstbetrug, but that doesn't help at all.</t>
    </r>
  </si>
  <si>
    <t>Wir erleben, dass "toxisches" Verhalten im Team (oder Management) angesprochen und gelöst wird. Dieses Verhalten wird nicht unterdrückt. Toxisch ist was gegen unsere Werte ist, also Manipulation, Politik, Macht, Angst, etc. // We experience that "toxic" behavior in the team (or management) is addressed and resolved. This behavior is not suppressed. Toxic behavior is what is against our values, i.e. manipulation, politics, power, fear, etc.</t>
  </si>
  <si>
    <t>absolut scale</t>
  </si>
  <si>
    <t>P-G-L identification; no further usage</t>
  </si>
  <si>
    <t>Für 2 Brutto-Jahresgehälter Abfindung und einem sicheren Job (gleiches Gehalt und Komfort) würde ich sofort gehen. // For 2 gross annual salaries and a secure job (same salary and comfort) I would leave immediately.</t>
  </si>
  <si>
    <t>Zusammenspiel zwischen Clockwork (Management) und Network (Fachkräfte): Ich fühle mich von der anderen Gruppe gesehen, gehört und verstanden. // Interaction between Clockwork (management) and Network (specialists): I feel seen, heard and understood by the other group.</t>
  </si>
  <si>
    <t>Umsatz ist auf Organisationsebene (besonders C-Level; C*O) die wichtigste Metrik. // Revenue is the most important metric at organizational level (especially C-level; C*O).</t>
  </si>
  <si>
    <t>Kreativität und die damit verbundenen Fehlschläge werden als wertvoller Teil unserer Arbeit anerkannt. // Creativity and the associated failures are recognized as a valuable part of our work.</t>
  </si>
  <si>
    <t>Klare Entscheidungen zu treffen gehört zu jeder Diskussion dazu. Wir alle suchen die Lösung mit dem niedrigsten Widerstand, der am Besten für das ganze System ist. // Making clear decisions is part of every discussion. We are all looking for the solution with the lowest resistance that is best for the whole system.</t>
  </si>
  <si>
    <t>P</t>
  </si>
  <si>
    <t>L</t>
  </si>
  <si>
    <t>Team</t>
  </si>
  <si>
    <t>Unit</t>
  </si>
  <si>
    <t>CrossUnit</t>
  </si>
  <si>
    <t>#</t>
  </si>
  <si>
    <t>Die bereichsübergreifende Koordination ist effektiv für einen nahtlosen Arbeitsablauf. // Cross-departmental coordination is effective for seamless workflow.</t>
  </si>
  <si>
    <t>Rating: 1 .. 10; 10 is best an 1 worst; if a question does not apply, please leave it empty. (If 5-star rating is used, 5 stars equal the 10.)
Questions address what you perceive. So "we" is your team or context. It is what you experience or hear.
And the answer is the worst case in the last 3 month (or 6 month if you rate it the first tie or not regular). Answer from the lost moment or worst case for the given situation or question.</t>
  </si>
  <si>
    <t>Kritik und Rückmeldung (beides positiv und negativ, in einem gesunden Verhältnis &gt;5:1) bekomme ich direkt und zeitnah; nicht über die Gerüchteküche oder das Management. // I receive criticism and feedback (both positive and negative, in a healthy ratio &gt;5:1) directly and promptly; not via the rumor mill or management.</t>
  </si>
  <si>
    <t>This Sheet contains all the tools and calculations you need.
But it's not easy or self-explaining. You need a basic understanding of what you are doing.
But with this, it will work smoothly.</t>
  </si>
  <si>
    <t>The calculation is done for a 5-star rating. For the questions (in the full questionnaire), where you need to enter absolute data, you should mention that 5-stars mean "10", or you provide input fields for absolute data.
You might need to adapt the calculations.</t>
  </si>
  <si>
    <t>Copy the results into CCM_Chart_lite or CCM_Chart.</t>
  </si>
  <si>
    <t>Build a questionnaire in the tool of your choice. Decide if you want to use the lite or full version. For lite use the questions from CCM1.3_lite_qOrder, otherwise use CCM1.3_qOrder.
Those sheets have the questions mixed up in a sensibel order for the questionnaire. You can change it, but be careful, because then you have also to adapt the charts.
We suggest that you provide both, and select during distribution, which one needs to filled in by which group of people. The lite version can be used to cover all teams in the company, and the full version at places that are critical or you whish a deeper insight.</t>
  </si>
  <si>
    <t>The rest is done automatically.
The chart is created and the mapping to the quesstions in CCM1.3_lite or CCM1.3 is also done.
At this point you have all the information for communication and finding the next action.</t>
  </si>
  <si>
    <t>Communicate and evaluate together. As mentioned, the starting point is the minimum value for each topic. Which question has got the minimal answer. And one person is enough. That's the issue you fix first.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</si>
</sst>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charset val="1"/>
    </font>
    <font>
      <sz val="10"/>
      <name val="Arial"/>
      <family val="2"/>
      <charset val="1"/>
    </font>
    <font>
      <sz val="10"/>
      <name val="Calibri"/>
      <family val="2"/>
      <charset val="1"/>
    </font>
    <font>
      <b/>
      <sz val="10"/>
      <color theme="0"/>
      <name val="Calibri"/>
      <family val="2"/>
      <charset val="1"/>
    </font>
    <font>
      <sz val="10"/>
      <color theme="0"/>
      <name val="Calibri"/>
      <family val="2"/>
      <charset val="1"/>
    </font>
    <font>
      <sz val="10"/>
      <name val="Trebuchet MS"/>
      <family val="2"/>
      <charset val="1"/>
    </font>
    <font>
      <b/>
      <sz val="10"/>
      <name val="Trebuchet MS"/>
      <family val="2"/>
      <charset val="1"/>
    </font>
    <font>
      <sz val="11"/>
      <color rgb="FF000000"/>
      <name val="Calibri"/>
      <family val="2"/>
    </font>
    <font>
      <sz val="10"/>
      <color rgb="FF000000"/>
      <name val="Arial"/>
      <family val="2"/>
    </font>
    <font>
      <b/>
      <sz val="9"/>
      <color indexed="81"/>
      <name val="Segoe UI"/>
      <family val="2"/>
    </font>
    <font>
      <sz val="9"/>
      <color indexed="81"/>
      <name val="Segoe UI"/>
      <family val="2"/>
    </font>
    <font>
      <b/>
      <i/>
      <sz val="12"/>
      <name val="Calibri"/>
      <family val="2"/>
      <scheme val="minor"/>
    </font>
    <font>
      <b/>
      <sz val="12"/>
      <color theme="0"/>
      <name val="Calibri"/>
      <family val="2"/>
      <scheme val="minor"/>
    </font>
    <font>
      <b/>
      <sz val="10"/>
      <name val="Calibri"/>
      <family val="2"/>
      <scheme val="minor"/>
    </font>
    <font>
      <sz val="10"/>
      <name val="Calibri"/>
      <family val="2"/>
      <scheme val="minor"/>
    </font>
    <font>
      <b/>
      <sz val="10"/>
      <color theme="0"/>
      <name val="Calibri"/>
      <family val="2"/>
      <scheme val="minor"/>
    </font>
    <font>
      <sz val="8"/>
      <name val="Arial"/>
      <family val="2"/>
    </font>
    <font>
      <b/>
      <i/>
      <sz val="10"/>
      <name val="Calibri"/>
      <family val="2"/>
      <scheme val="minor"/>
    </font>
    <font>
      <sz val="10"/>
      <color theme="1"/>
      <name val="Calibri"/>
      <family val="2"/>
      <charset val="1"/>
    </font>
    <font>
      <sz val="12"/>
      <name val="Calibri"/>
      <family val="2"/>
      <scheme val="minor"/>
    </font>
    <font>
      <sz val="24"/>
      <name val="Calibri"/>
      <family val="2"/>
      <scheme val="minor"/>
    </font>
  </fonts>
  <fills count="56">
    <fill>
      <patternFill patternType="none"/>
    </fill>
    <fill>
      <patternFill patternType="gray125"/>
    </fill>
    <fill>
      <patternFill patternType="solid">
        <fgColor rgb="FF000000"/>
        <bgColor rgb="FF000080"/>
      </patternFill>
    </fill>
    <fill>
      <patternFill patternType="solid">
        <fgColor rgb="FFFFFFFF"/>
        <bgColor rgb="FFF2F2F2"/>
      </patternFill>
    </fill>
    <fill>
      <patternFill patternType="solid">
        <fgColor rgb="FFB70032"/>
        <bgColor rgb="FF800000"/>
      </patternFill>
    </fill>
    <fill>
      <patternFill patternType="solid">
        <fgColor rgb="FF9FCFBB"/>
        <bgColor rgb="FFB4D2BE"/>
      </patternFill>
    </fill>
    <fill>
      <patternFill patternType="solid">
        <fgColor rgb="FF0000FF"/>
        <bgColor rgb="FF0000FF"/>
      </patternFill>
    </fill>
    <fill>
      <patternFill patternType="solid">
        <fgColor rgb="FFFFFF99"/>
        <bgColor rgb="FFFAEC74"/>
      </patternFill>
    </fill>
    <fill>
      <patternFill patternType="solid">
        <fgColor rgb="FFDDDDDD"/>
        <bgColor rgb="FFD9D9D9"/>
      </patternFill>
    </fill>
    <fill>
      <patternFill patternType="solid">
        <fgColor rgb="FF769E8F"/>
        <bgColor rgb="FF8CA396"/>
      </patternFill>
    </fill>
    <fill>
      <patternFill patternType="solid">
        <fgColor rgb="FF000080"/>
        <bgColor rgb="FF000080"/>
      </patternFill>
    </fill>
    <fill>
      <patternFill patternType="solid">
        <fgColor rgb="FF808000"/>
        <bgColor rgb="FFA57828"/>
      </patternFill>
    </fill>
    <fill>
      <patternFill patternType="solid">
        <fgColor rgb="FFBEBEBE"/>
        <bgColor rgb="FFBFBFBF"/>
      </patternFill>
    </fill>
    <fill>
      <patternFill patternType="solid">
        <fgColor rgb="FF00A3D0"/>
        <bgColor rgb="FF1F9999"/>
      </patternFill>
    </fill>
    <fill>
      <patternFill patternType="solid">
        <fgColor rgb="FF909090"/>
        <bgColor rgb="FF8CA396"/>
      </patternFill>
    </fill>
    <fill>
      <patternFill patternType="solid">
        <fgColor rgb="FF004E99"/>
        <bgColor rgb="FF008080"/>
      </patternFill>
    </fill>
    <fill>
      <patternFill patternType="solid">
        <fgColor rgb="FF8CA396"/>
        <bgColor rgb="FF769E8F"/>
      </patternFill>
    </fill>
    <fill>
      <patternFill patternType="solid">
        <fgColor rgb="FFB4D2BE"/>
        <bgColor rgb="FF9FCFBB"/>
      </patternFill>
    </fill>
    <fill>
      <patternFill patternType="solid">
        <fgColor rgb="FFFF00FF"/>
        <bgColor rgb="FFB70032"/>
      </patternFill>
    </fill>
    <fill>
      <patternFill patternType="solid">
        <fgColor rgb="FF00FFFF"/>
        <bgColor rgb="FF00CCFF"/>
      </patternFill>
    </fill>
    <fill>
      <patternFill patternType="solid">
        <fgColor rgb="FF800080"/>
        <bgColor rgb="FF660066"/>
      </patternFill>
    </fill>
    <fill>
      <patternFill patternType="solid">
        <fgColor rgb="FF800000"/>
        <bgColor rgb="FFB70032"/>
      </patternFill>
    </fill>
    <fill>
      <patternFill patternType="solid">
        <fgColor rgb="FF008080"/>
        <bgColor rgb="FF00928A"/>
      </patternFill>
    </fill>
    <fill>
      <patternFill patternType="solid">
        <fgColor rgb="FF00CCFF"/>
        <bgColor rgb="FF33CCCC"/>
      </patternFill>
    </fill>
    <fill>
      <patternFill patternType="solid">
        <fgColor rgb="FFCCFFCC"/>
        <bgColor rgb="FFC9F4F4"/>
      </patternFill>
    </fill>
    <fill>
      <patternFill patternType="solid">
        <fgColor rgb="FFCC99FF"/>
        <bgColor rgb="FFBEBEBE"/>
      </patternFill>
    </fill>
    <fill>
      <patternFill patternType="solid">
        <fgColor rgb="FFFFCC99"/>
        <bgColor rgb="FFF4B183"/>
      </patternFill>
    </fill>
    <fill>
      <patternFill patternType="solid">
        <fgColor rgb="FF3366FF"/>
        <bgColor rgb="FF666699"/>
      </patternFill>
    </fill>
    <fill>
      <patternFill patternType="solid">
        <fgColor rgb="FF33CCCC"/>
        <bgColor rgb="FF5CDEDE"/>
      </patternFill>
    </fill>
    <fill>
      <patternFill patternType="solid">
        <fgColor rgb="FF99CC00"/>
        <bgColor rgb="FFD79B2D"/>
      </patternFill>
    </fill>
    <fill>
      <patternFill patternType="solid">
        <fgColor rgb="FFFFCC00"/>
        <bgColor rgb="FFFAEC74"/>
      </patternFill>
    </fill>
    <fill>
      <patternFill patternType="solid">
        <fgColor rgb="FFD79B2D"/>
        <bgColor rgb="FFED7D31"/>
      </patternFill>
    </fill>
    <fill>
      <patternFill patternType="solid">
        <fgColor rgb="FFA57828"/>
        <bgColor rgb="FF808000"/>
      </patternFill>
    </fill>
    <fill>
      <patternFill patternType="solid">
        <fgColor rgb="FF4C4C4C"/>
        <bgColor rgb="FF44546A"/>
      </patternFill>
    </fill>
    <fill>
      <patternFill patternType="solid">
        <fgColor rgb="FF00928A"/>
        <bgColor rgb="FF008080"/>
      </patternFill>
    </fill>
    <fill>
      <patternFill patternType="solid">
        <fgColor rgb="FF333300"/>
        <bgColor rgb="FF333333"/>
      </patternFill>
    </fill>
    <fill>
      <patternFill patternType="solid">
        <fgColor rgb="FF666699"/>
        <bgColor rgb="FF595959"/>
      </patternFill>
    </fill>
    <fill>
      <patternFill patternType="solid">
        <fgColor rgb="FF333333"/>
        <bgColor rgb="FF333300"/>
      </patternFill>
    </fill>
    <fill>
      <patternFill patternType="solid">
        <fgColor theme="0" tint="-0.34998626667073579"/>
        <bgColor rgb="FF8CA396"/>
      </patternFill>
    </fill>
    <fill>
      <patternFill patternType="solid">
        <fgColor theme="4"/>
        <bgColor rgb="FF00928A"/>
      </patternFill>
    </fill>
    <fill>
      <patternFill patternType="solid">
        <fgColor theme="5" tint="0.39988402966399123"/>
        <bgColor rgb="FFFFCC99"/>
      </patternFill>
    </fill>
    <fill>
      <patternFill patternType="solid">
        <fgColor theme="0" tint="-4.9989318521683403E-2"/>
        <bgColor rgb="FFE7E6E6"/>
      </patternFill>
    </fill>
    <fill>
      <patternFill patternType="solid">
        <fgColor theme="5"/>
        <bgColor rgb="FFD79B2D"/>
      </patternFill>
    </fill>
    <fill>
      <patternFill patternType="solid">
        <fgColor theme="1" tint="0.3498947111423078"/>
        <bgColor rgb="FF4C4C4C"/>
      </patternFill>
    </fill>
    <fill>
      <patternFill patternType="solid">
        <fgColor theme="0" tint="-0.249977111117893"/>
        <bgColor rgb="FFBEBEBE"/>
      </patternFill>
    </fill>
    <fill>
      <patternFill patternType="solid">
        <fgColor theme="4" tint="0.79989013336588644"/>
        <bgColor rgb="FFCCFFCC"/>
      </patternFill>
    </fill>
    <fill>
      <patternFill patternType="solid">
        <fgColor theme="2"/>
        <bgColor rgb="FFDDDDDD"/>
      </patternFill>
    </fill>
    <fill>
      <patternFill patternType="solid">
        <fgColor theme="1" tint="0.49989318521683401"/>
        <bgColor rgb="FF808080"/>
      </patternFill>
    </fill>
    <fill>
      <patternFill patternType="solid">
        <fgColor theme="0" tint="-0.14999847407452621"/>
        <bgColor rgb="FFDDDDDD"/>
      </patternFill>
    </fill>
    <fill>
      <patternFill patternType="solid">
        <fgColor theme="6"/>
        <bgColor indexed="64"/>
      </patternFill>
    </fill>
    <fill>
      <patternFill patternType="solid">
        <fgColor theme="0" tint="-0.249977111117893"/>
        <bgColor indexed="64"/>
      </patternFill>
    </fill>
    <fill>
      <patternFill patternType="solid">
        <fgColor theme="4"/>
        <bgColor indexed="64"/>
      </patternFill>
    </fill>
    <fill>
      <patternFill patternType="solid">
        <fgColor theme="0" tint="-0.499984740745262"/>
        <bgColor rgb="FF4C4C4C"/>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79998168889431442"/>
        <bgColor rgb="FFD79B2D"/>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4" tint="0.39988402966399123"/>
      </top>
      <bottom style="thin">
        <color theme="4" tint="0.39988402966399123"/>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98">
    <xf numFmtId="0" fontId="0" fillId="0" borderId="0" xfId="0"/>
    <xf numFmtId="0" fontId="0" fillId="0" borderId="1" xfId="0" applyFont="1"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11" borderId="1" xfId="0" applyFill="1" applyBorder="1"/>
    <xf numFmtId="0" fontId="0" fillId="12" borderId="1" xfId="0" applyFill="1" applyBorder="1"/>
    <xf numFmtId="0" fontId="0" fillId="13" borderId="1" xfId="0" applyFill="1" applyBorder="1"/>
    <xf numFmtId="0" fontId="0" fillId="14" borderId="1" xfId="0" applyFill="1" applyBorder="1"/>
    <xf numFmtId="0" fontId="0" fillId="15" borderId="1" xfId="0" applyFill="1" applyBorder="1"/>
    <xf numFmtId="0" fontId="0" fillId="16" borderId="1" xfId="0" applyFill="1" applyBorder="1"/>
    <xf numFmtId="0" fontId="0" fillId="17" borderId="1" xfId="0" applyFill="1" applyBorder="1"/>
    <xf numFmtId="0" fontId="0" fillId="18" borderId="1" xfId="0" applyFill="1" applyBorder="1"/>
    <xf numFmtId="0" fontId="0" fillId="19" borderId="1" xfId="0" applyFill="1" applyBorder="1"/>
    <xf numFmtId="0" fontId="0" fillId="20" borderId="1" xfId="0" applyFill="1" applyBorder="1"/>
    <xf numFmtId="0" fontId="0" fillId="21" borderId="1" xfId="0" applyFill="1" applyBorder="1"/>
    <xf numFmtId="0" fontId="0" fillId="22" borderId="1" xfId="0" applyFill="1" applyBorder="1"/>
    <xf numFmtId="0" fontId="0" fillId="23" borderId="1" xfId="0" applyFill="1" applyBorder="1"/>
    <xf numFmtId="0" fontId="0" fillId="24" borderId="1" xfId="0" applyFill="1" applyBorder="1"/>
    <xf numFmtId="0" fontId="0" fillId="25" borderId="1" xfId="0" applyFill="1" applyBorder="1"/>
    <xf numFmtId="0" fontId="0" fillId="26" borderId="1" xfId="0" applyFill="1" applyBorder="1"/>
    <xf numFmtId="0" fontId="0" fillId="27" borderId="1" xfId="0" applyFill="1" applyBorder="1"/>
    <xf numFmtId="0" fontId="0" fillId="28" borderId="1" xfId="0" applyFill="1" applyBorder="1"/>
    <xf numFmtId="0" fontId="0" fillId="29" borderId="1" xfId="0" applyFill="1" applyBorder="1"/>
    <xf numFmtId="0" fontId="0" fillId="30" borderId="1" xfId="0" applyFill="1" applyBorder="1"/>
    <xf numFmtId="0" fontId="0" fillId="31" borderId="1" xfId="0" applyFill="1" applyBorder="1"/>
    <xf numFmtId="0" fontId="0" fillId="32" borderId="1" xfId="0" applyFill="1" applyBorder="1"/>
    <xf numFmtId="0" fontId="0" fillId="33" borderId="1" xfId="0" applyFill="1" applyBorder="1"/>
    <xf numFmtId="0" fontId="0" fillId="34" borderId="1" xfId="0" applyFill="1" applyBorder="1"/>
    <xf numFmtId="0" fontId="0" fillId="35" borderId="1" xfId="0" applyFill="1" applyBorder="1"/>
    <xf numFmtId="0" fontId="0" fillId="36" borderId="1" xfId="0" applyFill="1" applyBorder="1"/>
    <xf numFmtId="0" fontId="0" fillId="37" borderId="1" xfId="0" applyFill="1" applyBorder="1"/>
    <xf numFmtId="0" fontId="2" fillId="0" borderId="0" xfId="0" applyFont="1" applyAlignment="1">
      <alignment vertical="top"/>
    </xf>
    <xf numFmtId="0" fontId="3" fillId="39" borderId="1" xfId="0" applyFont="1" applyFill="1" applyBorder="1" applyAlignment="1">
      <alignment vertical="top" wrapText="1"/>
    </xf>
    <xf numFmtId="0" fontId="4" fillId="43" borderId="1" xfId="0" applyFont="1" applyFill="1" applyBorder="1" applyAlignment="1">
      <alignment vertical="top" wrapText="1"/>
    </xf>
    <xf numFmtId="0" fontId="0" fillId="45" borderId="2" xfId="0" applyFill="1" applyBorder="1"/>
    <xf numFmtId="0" fontId="0" fillId="0" borderId="2" xfId="0" applyBorder="1"/>
    <xf numFmtId="0" fontId="2" fillId="46" borderId="1" xfId="0" applyFont="1" applyFill="1" applyBorder="1" applyAlignment="1">
      <alignment vertical="top"/>
    </xf>
    <xf numFmtId="0" fontId="2" fillId="47" borderId="1" xfId="0" applyFont="1" applyFill="1" applyBorder="1" applyAlignment="1">
      <alignment vertical="top"/>
    </xf>
    <xf numFmtId="2" fontId="4" fillId="42" borderId="1" xfId="0" applyNumberFormat="1" applyFont="1" applyFill="1" applyBorder="1" applyAlignment="1">
      <alignment vertical="top"/>
    </xf>
    <xf numFmtId="2" fontId="2" fillId="0" borderId="1" xfId="0" applyNumberFormat="1" applyFont="1" applyBorder="1" applyAlignment="1">
      <alignment vertical="top"/>
    </xf>
    <xf numFmtId="2" fontId="2" fillId="48" borderId="1" xfId="0" applyNumberFormat="1" applyFont="1" applyFill="1" applyBorder="1" applyAlignment="1">
      <alignment vertical="top"/>
    </xf>
    <xf numFmtId="0" fontId="2" fillId="0" borderId="1" xfId="0" applyFont="1" applyBorder="1" applyAlignment="1">
      <alignment vertical="top"/>
    </xf>
    <xf numFmtId="0" fontId="2" fillId="0" borderId="0" xfId="0" applyFont="1" applyAlignment="1">
      <alignment vertical="top" wrapText="1"/>
    </xf>
    <xf numFmtId="0" fontId="2" fillId="0" borderId="1" xfId="0" applyFont="1" applyBorder="1"/>
    <xf numFmtId="0" fontId="2" fillId="0" borderId="0" xfId="0" applyFont="1"/>
    <xf numFmtId="0" fontId="5" fillId="0" borderId="0" xfId="0" applyFont="1"/>
    <xf numFmtId="0" fontId="6" fillId="44" borderId="3" xfId="0" applyFont="1" applyFill="1" applyBorder="1"/>
    <xf numFmtId="0" fontId="6" fillId="44" borderId="1" xfId="0" applyFont="1" applyFill="1" applyBorder="1"/>
    <xf numFmtId="0" fontId="0" fillId="0" borderId="0" xfId="0" applyFont="1"/>
    <xf numFmtId="0" fontId="5" fillId="0" borderId="3" xfId="0" applyFont="1" applyBorder="1"/>
    <xf numFmtId="0" fontId="5" fillId="0" borderId="1" xfId="0" applyFont="1" applyBorder="1"/>
    <xf numFmtId="0" fontId="5" fillId="0" borderId="0" xfId="0" applyFont="1" applyAlignment="1">
      <alignment horizontal="left"/>
    </xf>
    <xf numFmtId="0" fontId="11" fillId="38" borderId="0" xfId="0" applyFont="1" applyFill="1" applyAlignment="1">
      <alignment horizontal="left" vertical="top"/>
    </xf>
    <xf numFmtId="0" fontId="12" fillId="39" borderId="1" xfId="0" applyFont="1" applyFill="1" applyBorder="1" applyAlignment="1">
      <alignment horizontal="left" vertical="top" wrapText="1"/>
    </xf>
    <xf numFmtId="0" fontId="13" fillId="0" borderId="0" xfId="0" applyFont="1" applyAlignment="1">
      <alignment horizontal="left" vertical="top"/>
    </xf>
    <xf numFmtId="0" fontId="14" fillId="40" borderId="1" xfId="0" applyFont="1" applyFill="1" applyBorder="1" applyAlignment="1">
      <alignment horizontal="right" vertical="top"/>
    </xf>
    <xf numFmtId="0" fontId="14" fillId="0" borderId="1" xfId="0" applyFont="1" applyBorder="1" applyAlignment="1">
      <alignment horizontal="right" vertical="top"/>
    </xf>
    <xf numFmtId="164" fontId="14" fillId="41" borderId="1" xfId="0" applyNumberFormat="1" applyFont="1" applyFill="1" applyBorder="1" applyAlignment="1">
      <alignment horizontal="left" vertical="top"/>
    </xf>
    <xf numFmtId="0" fontId="14" fillId="0" borderId="0" xfId="0" applyFont="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center"/>
    </xf>
    <xf numFmtId="0" fontId="12" fillId="42" borderId="1" xfId="0" applyFont="1" applyFill="1" applyBorder="1" applyAlignment="1">
      <alignment horizontal="left" vertical="top" wrapText="1"/>
    </xf>
    <xf numFmtId="0" fontId="14" fillId="43" borderId="1" xfId="0" applyFont="1" applyFill="1" applyBorder="1" applyAlignment="1">
      <alignment horizontal="right" vertical="top"/>
    </xf>
    <xf numFmtId="0" fontId="14" fillId="43" borderId="1" xfId="0" applyFont="1" applyFill="1" applyBorder="1" applyAlignment="1">
      <alignment horizontal="left" vertical="top"/>
    </xf>
    <xf numFmtId="164" fontId="14" fillId="43" borderId="1" xfId="0" applyNumberFormat="1" applyFont="1" applyFill="1" applyBorder="1" applyAlignment="1">
      <alignment horizontal="left" vertical="top"/>
    </xf>
    <xf numFmtId="164" fontId="14" fillId="44" borderId="1" xfId="0" applyNumberFormat="1" applyFont="1" applyFill="1" applyBorder="1" applyAlignment="1">
      <alignment horizontal="left" vertical="top"/>
    </xf>
    <xf numFmtId="0" fontId="14" fillId="0" borderId="0" xfId="0" applyFont="1"/>
    <xf numFmtId="0" fontId="12" fillId="39" borderId="1" xfId="0" applyFont="1" applyFill="1" applyBorder="1" applyAlignment="1">
      <alignment horizontal="left" wrapText="1"/>
    </xf>
    <xf numFmtId="0" fontId="14" fillId="0" borderId="1"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vertical="top" wrapText="1"/>
    </xf>
    <xf numFmtId="0" fontId="3" fillId="39" borderId="1" xfId="0" applyFont="1" applyFill="1" applyBorder="1" applyAlignment="1">
      <alignment vertical="top"/>
    </xf>
    <xf numFmtId="0" fontId="4" fillId="49" borderId="1" xfId="0" applyFont="1" applyFill="1" applyBorder="1" applyAlignment="1">
      <alignment vertical="top"/>
    </xf>
    <xf numFmtId="0" fontId="2" fillId="50" borderId="1" xfId="0" applyFont="1" applyFill="1" applyBorder="1" applyAlignment="1">
      <alignment vertical="top"/>
    </xf>
    <xf numFmtId="0" fontId="14" fillId="0" borderId="1" xfId="0" applyFont="1" applyFill="1" applyBorder="1" applyAlignment="1">
      <alignment vertical="top" wrapText="1"/>
    </xf>
    <xf numFmtId="0" fontId="15" fillId="51" borderId="1" xfId="0" applyFont="1" applyFill="1" applyBorder="1" applyAlignment="1">
      <alignment horizontal="left" vertical="top"/>
    </xf>
    <xf numFmtId="0" fontId="14" fillId="0" borderId="1" xfId="0" applyFont="1" applyBorder="1" applyAlignment="1">
      <alignment horizontal="left" vertical="top"/>
    </xf>
    <xf numFmtId="0" fontId="14" fillId="0" borderId="1" xfId="0" applyFont="1" applyFill="1" applyBorder="1" applyAlignment="1">
      <alignment wrapText="1"/>
    </xf>
    <xf numFmtId="0" fontId="14" fillId="0" borderId="1" xfId="0" applyFont="1" applyBorder="1" applyAlignment="1">
      <alignment horizontal="center" vertical="top" wrapText="1"/>
    </xf>
    <xf numFmtId="0" fontId="4" fillId="52" borderId="1" xfId="0" applyFont="1" applyFill="1" applyBorder="1" applyAlignment="1">
      <alignment vertical="top" wrapText="1"/>
    </xf>
    <xf numFmtId="0" fontId="3" fillId="39" borderId="0" xfId="0" applyFont="1" applyFill="1" applyBorder="1" applyAlignment="1">
      <alignment vertical="top" wrapText="1"/>
    </xf>
    <xf numFmtId="2" fontId="2" fillId="0" borderId="0" xfId="0" applyNumberFormat="1" applyFont="1" applyBorder="1" applyAlignment="1">
      <alignment vertical="top"/>
    </xf>
    <xf numFmtId="0" fontId="14" fillId="53" borderId="1" xfId="0" applyFont="1" applyFill="1" applyBorder="1" applyAlignment="1">
      <alignment vertical="top" wrapText="1"/>
    </xf>
    <xf numFmtId="0" fontId="14" fillId="53" borderId="1" xfId="0" applyFont="1" applyFill="1" applyBorder="1" applyAlignment="1">
      <alignment horizontal="left" vertical="top" wrapText="1"/>
    </xf>
    <xf numFmtId="0" fontId="4" fillId="51" borderId="0" xfId="0" applyFont="1" applyFill="1" applyAlignment="1">
      <alignment vertical="top"/>
    </xf>
    <xf numFmtId="0" fontId="2" fillId="54" borderId="0" xfId="0" applyFont="1" applyFill="1" applyAlignment="1">
      <alignment vertical="top"/>
    </xf>
    <xf numFmtId="2" fontId="18" fillId="55" borderId="1" xfId="0" applyNumberFormat="1" applyFont="1" applyFill="1" applyBorder="1" applyAlignment="1">
      <alignment vertical="top"/>
    </xf>
    <xf numFmtId="0" fontId="19" fillId="0" borderId="0" xfId="0" applyFont="1" applyAlignment="1">
      <alignment vertical="top"/>
    </xf>
    <xf numFmtId="0" fontId="19" fillId="0" borderId="0" xfId="0" applyFont="1" applyAlignment="1">
      <alignment vertical="top" wrapText="1"/>
    </xf>
    <xf numFmtId="0" fontId="20" fillId="54" borderId="0" xfId="0" applyFont="1" applyFill="1" applyAlignment="1">
      <alignment vertical="top"/>
    </xf>
  </cellXfs>
  <cellStyles count="2">
    <cellStyle name="Standard" xfId="0" builtinId="0"/>
    <cellStyle name="Standard 2" xfId="1" xr:uid="{00000000-0005-0000-0000-000006000000}"/>
  </cellStyles>
  <dxfs count="4">
    <dxf>
      <font>
        <color theme="4"/>
      </font>
    </dxf>
    <dxf>
      <font>
        <color rgb="FF9C0006"/>
      </font>
      <fill>
        <patternFill>
          <bgColor rgb="FFFFC7CE"/>
        </patternFill>
      </fill>
    </dxf>
    <dxf>
      <font>
        <color theme="4"/>
      </font>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769E8F"/>
      <rgbColor rgb="FF0000FF"/>
      <rgbColor rgb="FFFAEC74"/>
      <rgbColor rgb="FFFF00FF"/>
      <rgbColor rgb="FF00FFFF"/>
      <rgbColor rgb="FF800000"/>
      <rgbColor rgb="FF00A3D0"/>
      <rgbColor rgb="FF000080"/>
      <rgbColor rgb="FF808000"/>
      <rgbColor rgb="FF800080"/>
      <rgbColor rgb="FF008080"/>
      <rgbColor rgb="FFBFBFBF"/>
      <rgbColor rgb="FF808080"/>
      <rgbColor rgb="FFA6A6A6"/>
      <rgbColor rgb="FF595959"/>
      <rgbColor rgb="FFF2F2F2"/>
      <rgbColor rgb="FFC9F4F4"/>
      <rgbColor rgb="FF660066"/>
      <rgbColor rgb="FFBEBEBE"/>
      <rgbColor rgb="FF004E99"/>
      <rgbColor rgb="FFD9D9D9"/>
      <rgbColor rgb="FF000080"/>
      <rgbColor rgb="FFDDDDDD"/>
      <rgbColor rgb="FFFBE5D6"/>
      <rgbColor rgb="FF5CDEDE"/>
      <rgbColor rgb="FFB4D2BE"/>
      <rgbColor rgb="FFB70032"/>
      <rgbColor rgb="FF00928A"/>
      <rgbColor rgb="FF0000FF"/>
      <rgbColor rgb="FF00CCFF"/>
      <rgbColor rgb="FFE7E6E6"/>
      <rgbColor rgb="FFCCFFCC"/>
      <rgbColor rgb="FFFFFF99"/>
      <rgbColor rgb="FF9FCFBB"/>
      <rgbColor rgb="FFF4B183"/>
      <rgbColor rgb="FFCC99FF"/>
      <rgbColor rgb="FFFFCC99"/>
      <rgbColor rgb="FF3366FF"/>
      <rgbColor rgb="FF33CCCC"/>
      <rgbColor rgb="FF99CC00"/>
      <rgbColor rgb="FFFFCC00"/>
      <rgbColor rgb="FFD79B2D"/>
      <rgbColor rgb="FFED7D31"/>
      <rgbColor rgb="FF666699"/>
      <rgbColor rgb="FF909090"/>
      <rgbColor rgb="FF4C4C4C"/>
      <rgbColor rgb="FF1F9999"/>
      <rgbColor rgb="FF8CA396"/>
      <rgbColor rgb="FF333300"/>
      <rgbColor rgb="FFA57828"/>
      <rgbColor rgb="FF7F7F7F"/>
      <rgbColor rgb="FF44546A"/>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lang="en-US" sz="2000" b="1" strike="noStrike" spc="-1">
                <a:solidFill>
                  <a:srgbClr val="595959"/>
                </a:solidFill>
                <a:latin typeface="Calibri"/>
              </a:defRPr>
            </a:pPr>
            <a:r>
              <a:rPr lang="en-US" sz="2000" b="1" strike="noStrike" spc="-1">
                <a:solidFill>
                  <a:srgbClr val="595959"/>
                </a:solidFill>
                <a:latin typeface="Calibri"/>
              </a:rPr>
              <a:t>Collab Capability (</a:t>
            </a:r>
            <a:r>
              <a:rPr lang="en-US" sz="2000" b="1" i="1" strike="noStrike" spc="-1">
                <a:solidFill>
                  <a:srgbClr val="595959"/>
                </a:solidFill>
                <a:latin typeface="Calibri"/>
              </a:rPr>
              <a:t>light</a:t>
            </a:r>
            <a:r>
              <a:rPr lang="en-US" sz="2000" b="1" strike="noStrike" spc="-1">
                <a:solidFill>
                  <a:srgbClr val="595959"/>
                </a:solidFill>
                <a:latin typeface="Calibri"/>
              </a:rPr>
              <a:t>)</a:t>
            </a:r>
          </a:p>
        </c:rich>
      </c:tx>
      <c:layout>
        <c:manualLayout>
          <c:xMode val="edge"/>
          <c:yMode val="edge"/>
          <c:x val="0.1004572719509685"/>
          <c:y val="0.15196473356356019"/>
        </c:manualLayout>
      </c:layout>
      <c:overlay val="0"/>
      <c:spPr>
        <a:noFill/>
        <a:ln w="0">
          <a:noFill/>
        </a:ln>
      </c:spPr>
    </c:title>
    <c:autoTitleDeleted val="0"/>
    <c:plotArea>
      <c:layout>
        <c:manualLayout>
          <c:layoutTarget val="inner"/>
          <c:xMode val="edge"/>
          <c:yMode val="edge"/>
          <c:x val="0.104819667577203"/>
          <c:y val="8.8629604209563007E-2"/>
          <c:w val="0.76860039816658199"/>
          <c:h val="0.87536032944406295"/>
        </c:manualLayout>
      </c:layout>
      <c:radarChart>
        <c:radarStyle val="marker"/>
        <c:varyColors val="0"/>
        <c:ser>
          <c:idx val="0"/>
          <c:order val="0"/>
          <c:tx>
            <c:strRef>
              <c:f>CCM_Chart_lite!$A$14</c:f>
              <c:strCache>
                <c:ptCount val="1"/>
                <c:pt idx="0">
                  <c:v>min</c:v>
                </c:pt>
              </c:strCache>
            </c:strRef>
          </c:tx>
          <c:spPr>
            <a:ln w="31680" cap="rnd">
              <a:solidFill>
                <a:srgbClr val="808080">
                  <a:alpha val="70000"/>
                </a:srgbClr>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de-DE"/>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(CCM_Chart_lite!$B$2,CCM_Chart_lite!$D$2,CCM_Chart_lite!$F$2,CCM_Chart_lite!$H$2,CCM_Chart_lite!$J$2,CCM_Chart_lite!$L$2,CCM_Chart_lite!$N$2,CCM_Chart_lite!$P$2)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(CCM_Chart_lite!$B$14,CCM_Chart_lite!$D$14,CCM_Chart_lite!$F$14,CCM_Chart_lite!$H$14,CCM_Chart_lite!$J$14,CCM_Chart_lite!$L$14,CCM_Chart_lite!$N$14,CCM_Chart_lite!$P$14)</c:f>
              <c:numCache>
                <c:formatCode>0.00</c:formatCode>
                <c:ptCount val="8"/>
                <c:pt idx="0">
                  <c:v>6.8636711532170809</c:v>
                </c:pt>
                <c:pt idx="1">
                  <c:v>6.6554191767104713</c:v>
                </c:pt>
                <c:pt idx="2">
                  <c:v>6.7230686076912596</c:v>
                </c:pt>
                <c:pt idx="3">
                  <c:v>5.268556206949949</c:v>
                </c:pt>
                <c:pt idx="4">
                  <c:v>6.1466740413340304</c:v>
                </c:pt>
                <c:pt idx="5">
                  <c:v>7.4182101393893287</c:v>
                </c:pt>
                <c:pt idx="6">
                  <c:v>6.6977833612859516</c:v>
                </c:pt>
                <c:pt idx="7">
                  <c:v>6.5102683444488596</c:v>
                </c:pt>
              </c:numCache>
            </c:numRef>
          </c:val>
          <c:extLst>
            <c:ext xmlns:c16="http://schemas.microsoft.com/office/drawing/2014/chart" uri="{C3380CC4-5D6E-409C-BE32-E72D297353CC}">
              <c16:uniqueId val="{00000000-4E46-4311-A8E4-E5A25B092BDC}"/>
            </c:ext>
          </c:extLst>
        </c:ser>
        <c:ser>
          <c:idx val="1"/>
          <c:order val="1"/>
          <c:tx>
            <c:strRef>
              <c:f>CCM_Chart_lite!$A$15</c:f>
              <c:strCache>
                <c:ptCount val="1"/>
                <c:pt idx="0">
                  <c:v>Sum</c:v>
                </c:pt>
              </c:strCache>
            </c:strRef>
          </c:tx>
          <c:spPr>
            <a:ln w="57240" cap="rnd">
              <a:solidFill>
                <a:schemeClr val="accent2"/>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de-DE"/>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(CCM_Chart_lite!$B$2,CCM_Chart_lite!$D$2,CCM_Chart_lite!$F$2,CCM_Chart_lite!$H$2,CCM_Chart_lite!$J$2,CCM_Chart_lite!$L$2,CCM_Chart_lite!$N$2,CCM_Chart_lite!$P$2)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(CCM_Chart_lite!$B$15,CCM_Chart_lite!$D$15,CCM_Chart_lite!$F$15,CCM_Chart_lite!$H$15,CCM_Chart_lite!$J$15,CCM_Chart_lite!$L$15,CCM_Chart_lite!$N$15,CCM_Chart_lite!$P$15)</c:f>
              <c:numCache>
                <c:formatCode>0.00</c:formatCode>
                <c:ptCount val="8"/>
                <c:pt idx="0">
                  <c:v>7.8666666666666671</c:v>
                </c:pt>
                <c:pt idx="1">
                  <c:v>7.5200000000000005</c:v>
                </c:pt>
                <c:pt idx="2">
                  <c:v>7.5333333333333341</c:v>
                </c:pt>
                <c:pt idx="3">
                  <c:v>6.2666666666666666</c:v>
                </c:pt>
                <c:pt idx="4">
                  <c:v>6.8999999999999995</c:v>
                </c:pt>
                <c:pt idx="5">
                  <c:v>8.0666666666666682</c:v>
                </c:pt>
                <c:pt idx="6">
                  <c:v>7.1400000000000006</c:v>
                </c:pt>
                <c:pt idx="7">
                  <c:v>7.5</c:v>
                </c:pt>
              </c:numCache>
            </c:numRef>
          </c:val>
          <c:extLst>
            <c:ext xmlns:c16="http://schemas.microsoft.com/office/drawing/2014/chart" uri="{C3380CC4-5D6E-409C-BE32-E72D297353CC}">
              <c16:uniqueId val="{00000001-4E46-4311-A8E4-E5A25B092BDC}"/>
            </c:ext>
          </c:extLst>
        </c:ser>
        <c:ser>
          <c:idx val="2"/>
          <c:order val="2"/>
          <c:tx>
            <c:strRef>
              <c:f>CCM_Chart_lite!$A$16</c:f>
              <c:strCache>
                <c:ptCount val="1"/>
                <c:pt idx="0">
                  <c:v>max</c:v>
                </c:pt>
              </c:strCache>
            </c:strRef>
          </c:tx>
          <c:spPr>
            <a:ln w="31680" cap="rnd">
              <a:solidFill>
                <a:schemeClr val="accent2">
                  <a:lumMod val="60000"/>
                  <a:lumOff val="40000"/>
                  <a:alpha val="60000"/>
                </a:schemeClr>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de-DE"/>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(CCM_Chart_lite!$B$2,CCM_Chart_lite!$D$2,CCM_Chart_lite!$F$2,CCM_Chart_lite!$H$2,CCM_Chart_lite!$J$2,CCM_Chart_lite!$L$2,CCM_Chart_lite!$N$2,CCM_Chart_lite!$P$2)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(CCM_Chart_lite!$B$16,CCM_Chart_lite!$D$16,CCM_Chart_lite!$F$16,CCM_Chart_lite!$H$16,CCM_Chart_lite!$J$16,CCM_Chart_lite!$L$16,CCM_Chart_lite!$N$16,CCM_Chart_lite!$P$16)</c:f>
              <c:numCache>
                <c:formatCode>0.00</c:formatCode>
                <c:ptCount val="8"/>
                <c:pt idx="0">
                  <c:v>8.8696621801162543</c:v>
                </c:pt>
                <c:pt idx="1">
                  <c:v>8.3845808232895305</c:v>
                </c:pt>
                <c:pt idx="2">
                  <c:v>8.3435980589754077</c:v>
                </c:pt>
                <c:pt idx="3">
                  <c:v>7.2647771263833842</c:v>
                </c:pt>
                <c:pt idx="4">
                  <c:v>7.6533259586659685</c:v>
                </c:pt>
                <c:pt idx="5">
                  <c:v>8.7151231939440077</c:v>
                </c:pt>
                <c:pt idx="6">
                  <c:v>7.5822166387140495</c:v>
                </c:pt>
                <c:pt idx="7">
                  <c:v>8.4897316555511395</c:v>
                </c:pt>
              </c:numCache>
            </c:numRef>
          </c:val>
          <c:extLst>
            <c:ext xmlns:c16="http://schemas.microsoft.com/office/drawing/2014/chart" uri="{C3380CC4-5D6E-409C-BE32-E72D297353CC}">
              <c16:uniqueId val="{00000002-4E46-4311-A8E4-E5A25B092BDC}"/>
            </c:ext>
          </c:extLst>
        </c:ser>
        <c:ser>
          <c:idx val="3"/>
          <c:order val="3"/>
          <c:tx>
            <c:strRef>
              <c:f>CCM_Chart_lite!$A$13</c:f>
              <c:strCache>
                <c:ptCount val="1"/>
                <c:pt idx="0">
                  <c:v>absolute min</c:v>
                </c:pt>
              </c:strCache>
            </c:strRef>
          </c:tx>
          <c:spPr>
            <a:ln w="44450">
              <a:solidFill>
                <a:schemeClr val="tx1">
                  <a:lumMod val="50000"/>
                  <a:lumOff val="50000"/>
                </a:schemeClr>
              </a:solidFill>
            </a:ln>
          </c:spPr>
          <c:marker>
            <c:symbol val="none"/>
          </c:marker>
          <c:cat>
            <c:strRef>
              <c:f>(CCM_Chart_lite!$B$2,CCM_Chart_lite!$D$2,CCM_Chart_lite!$F$2,CCM_Chart_lite!$H$2,CCM_Chart_lite!$J$2,CCM_Chart_lite!$L$2,CCM_Chart_lite!$N$2,CCM_Chart_lite!$P$2)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(CCM_Chart_lite!$B$13,CCM_Chart_lite!$D$13,CCM_Chart_lite!$F$13,CCM_Chart_lite!$H$13,CCM_Chart_lite!$J$13,CCM_Chart_lite!$L$13,CCM_Chart_lite!$N$13,CCM_Chart_lite!$P$13)</c:f>
              <c:numCache>
                <c:formatCode>0.00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2-E824-45D6-ABB7-E79F7DCF10D9}"/>
            </c:ext>
          </c:extLst>
        </c:ser>
        <c:dLbls>
          <c:showLegendKey val="0"/>
          <c:showVal val="0"/>
          <c:showCatName val="0"/>
          <c:showSerName val="0"/>
          <c:showPercent val="0"/>
          <c:showBubbleSize val="0"/>
        </c:dLbls>
        <c:axId val="2637258"/>
        <c:axId val="10714460"/>
      </c:radarChart>
      <c:catAx>
        <c:axId val="2637258"/>
        <c:scaling>
          <c:orientation val="maxMin"/>
        </c:scaling>
        <c:delete val="0"/>
        <c:axPos val="b"/>
        <c:numFmt formatCode="General" sourceLinked="0"/>
        <c:majorTickMark val="none"/>
        <c:minorTickMark val="none"/>
        <c:tickLblPos val="nextTo"/>
        <c:spPr>
          <a:ln w="9360">
            <a:noFill/>
          </a:ln>
        </c:spPr>
        <c:txPr>
          <a:bodyPr rot="-480000"/>
          <a:lstStyle/>
          <a:p>
            <a:pPr>
              <a:defRPr sz="1400" b="0" strike="noStrike" spc="-1">
                <a:solidFill>
                  <a:srgbClr val="595959"/>
                </a:solidFill>
                <a:latin typeface="Calibri"/>
              </a:defRPr>
            </a:pPr>
            <a:endParaRPr lang="de-DE"/>
          </a:p>
        </c:txPr>
        <c:crossAx val="10714460"/>
        <c:crosses val="autoZero"/>
        <c:auto val="1"/>
        <c:lblAlgn val="ctr"/>
        <c:lblOffset val="100"/>
        <c:noMultiLvlLbl val="0"/>
      </c:catAx>
      <c:valAx>
        <c:axId val="10714460"/>
        <c:scaling>
          <c:orientation val="minMax"/>
          <c:max val="11"/>
          <c:min val="0"/>
        </c:scaling>
        <c:delete val="0"/>
        <c:axPos val="l"/>
        <c:majorGridlines>
          <c:spPr>
            <a:ln w="15840">
              <a:solidFill>
                <a:srgbClr val="D9D9D9"/>
              </a:solidFill>
              <a:round/>
            </a:ln>
          </c:spPr>
        </c:majorGridlines>
        <c:numFmt formatCode="0.00" sourceLinked="0"/>
        <c:majorTickMark val="none"/>
        <c:minorTickMark val="none"/>
        <c:tickLblPos val="nextTo"/>
        <c:spPr>
          <a:ln w="9360">
            <a:noFill/>
          </a:ln>
        </c:spPr>
        <c:txPr>
          <a:bodyPr/>
          <a:lstStyle/>
          <a:p>
            <a:pPr>
              <a:defRPr sz="900" b="0" strike="noStrike" spc="-1">
                <a:solidFill>
                  <a:srgbClr val="595959"/>
                </a:solidFill>
                <a:latin typeface="Calibri"/>
              </a:defRPr>
            </a:pPr>
            <a:endParaRPr lang="de-DE"/>
          </a:p>
        </c:txPr>
        <c:crossAx val="2637258"/>
        <c:crosses val="autoZero"/>
        <c:crossBetween val="midCat"/>
        <c:majorUnit val="1"/>
        <c:minorUnit val="1"/>
      </c:valAx>
      <c:spPr>
        <a:noFill/>
        <a:ln w="0">
          <a:noFill/>
        </a:ln>
      </c:spPr>
    </c:plotArea>
    <c:plotVisOnly val="1"/>
    <c:dispBlanksAs val="gap"/>
    <c:showDLblsOverMax val="1"/>
  </c:chart>
  <c:spPr>
    <a:noFill/>
    <a:ln w="9360">
      <a:solidFill>
        <a:srgbClr val="D9D9D9"/>
      </a:solidFill>
      <a:round/>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rot="0"/>
          <a:lstStyle/>
          <a:p>
            <a:pPr>
              <a:defRPr lang="en-US" sz="2000" b="1" strike="noStrike" spc="-1">
                <a:solidFill>
                  <a:srgbClr val="595959"/>
                </a:solidFill>
                <a:latin typeface="Calibri"/>
              </a:defRPr>
            </a:pPr>
            <a:r>
              <a:rPr lang="en-US" sz="2000" b="1" strike="noStrike" spc="-1">
                <a:solidFill>
                  <a:srgbClr val="595959"/>
                </a:solidFill>
                <a:latin typeface="Calibri"/>
              </a:rPr>
              <a:t>Collab Capability</a:t>
            </a:r>
          </a:p>
        </c:rich>
      </c:tx>
      <c:layout>
        <c:manualLayout>
          <c:xMode val="edge"/>
          <c:yMode val="edge"/>
          <c:x val="0.12973722713188751"/>
          <c:y val="0.15676760469723316"/>
        </c:manualLayout>
      </c:layout>
      <c:overlay val="0"/>
      <c:spPr>
        <a:noFill/>
        <a:ln w="0">
          <a:noFill/>
        </a:ln>
      </c:spPr>
    </c:title>
    <c:autoTitleDeleted val="0"/>
    <c:plotArea>
      <c:layout>
        <c:manualLayout>
          <c:layoutTarget val="inner"/>
          <c:xMode val="edge"/>
          <c:yMode val="edge"/>
          <c:x val="0.104819667577203"/>
          <c:y val="8.8629604209563007E-2"/>
          <c:w val="0.76860039816658199"/>
          <c:h val="0.87536032944406295"/>
        </c:manualLayout>
      </c:layout>
      <c:radarChart>
        <c:radarStyle val="marker"/>
        <c:varyColors val="0"/>
        <c:ser>
          <c:idx val="0"/>
          <c:order val="0"/>
          <c:tx>
            <c:strRef>
              <c:f>CCM_Chart!$A$14</c:f>
              <c:strCache>
                <c:ptCount val="1"/>
                <c:pt idx="0">
                  <c:v>min</c:v>
                </c:pt>
              </c:strCache>
            </c:strRef>
          </c:tx>
          <c:spPr>
            <a:ln w="31680" cap="rnd">
              <a:solidFill>
                <a:srgbClr val="808080">
                  <a:alpha val="70000"/>
                </a:srgbClr>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de-DE"/>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(CCM_Chart!$B$2,CCM_Chart!$D$2,CCM_Chart!$F$2,CCM_Chart!$H$2,CCM_Chart!$J$2,CCM_Chart!$L$2,CCM_Chart!$N$2,CCM_Chart!$P$2)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(CCM_Chart!$B$14,CCM_Chart!$D$14,CCM_Chart!$F$14,CCM_Chart!$H$14,CCM_Chart!$J$14,CCM_Chart!$L$14,CCM_Chart!$N$14,CCM_Chart!$P$14)</c:f>
              <c:numCache>
                <c:formatCode>0.00</c:formatCode>
                <c:ptCount val="8"/>
                <c:pt idx="0">
                  <c:v>5.4970044865504137</c:v>
                </c:pt>
                <c:pt idx="1">
                  <c:v>5.6354191767104709</c:v>
                </c:pt>
                <c:pt idx="2">
                  <c:v>6.6442807289033787</c:v>
                </c:pt>
                <c:pt idx="3">
                  <c:v>5.0733181117118535</c:v>
                </c:pt>
                <c:pt idx="4">
                  <c:v>6.1466740413340313</c:v>
                </c:pt>
                <c:pt idx="5">
                  <c:v>7.2788161999953891</c:v>
                </c:pt>
                <c:pt idx="6">
                  <c:v>7.6911166946192839</c:v>
                </c:pt>
                <c:pt idx="7">
                  <c:v>5.7316969158774329</c:v>
                </c:pt>
              </c:numCache>
            </c:numRef>
          </c:val>
          <c:extLst>
            <c:ext xmlns:c16="http://schemas.microsoft.com/office/drawing/2014/chart" uri="{C3380CC4-5D6E-409C-BE32-E72D297353CC}">
              <c16:uniqueId val="{00000000-81FD-46C3-89FE-DC4B86148ACB}"/>
            </c:ext>
          </c:extLst>
        </c:ser>
        <c:ser>
          <c:idx val="1"/>
          <c:order val="1"/>
          <c:tx>
            <c:strRef>
              <c:f>CCM_Chart!$A$15</c:f>
              <c:strCache>
                <c:ptCount val="1"/>
                <c:pt idx="0">
                  <c:v>Sum</c:v>
                </c:pt>
              </c:strCache>
            </c:strRef>
          </c:tx>
          <c:spPr>
            <a:ln w="57240" cap="rnd">
              <a:solidFill>
                <a:schemeClr val="accent2"/>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de-DE"/>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(CCM_Chart!$B$2,CCM_Chart!$D$2,CCM_Chart!$F$2,CCM_Chart!$H$2,CCM_Chart!$J$2,CCM_Chart!$L$2,CCM_Chart!$N$2,CCM_Chart!$P$2)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(CCM_Chart!$B$15,CCM_Chart!$D$15,CCM_Chart!$F$15,CCM_Chart!$H$15,CCM_Chart!$J$15,CCM_Chart!$L$15,CCM_Chart!$N$15,CCM_Chart!$P$15)</c:f>
              <c:numCache>
                <c:formatCode>0.00</c:formatCode>
                <c:ptCount val="8"/>
                <c:pt idx="0">
                  <c:v>6.5</c:v>
                </c:pt>
                <c:pt idx="1">
                  <c:v>6.5</c:v>
                </c:pt>
                <c:pt idx="2">
                  <c:v>7.4545454545454533</c:v>
                </c:pt>
                <c:pt idx="3">
                  <c:v>6.0714285714285712</c:v>
                </c:pt>
                <c:pt idx="4">
                  <c:v>6.9</c:v>
                </c:pt>
                <c:pt idx="5">
                  <c:v>7.9272727272727286</c:v>
                </c:pt>
                <c:pt idx="6">
                  <c:v>8.1333333333333329</c:v>
                </c:pt>
                <c:pt idx="7">
                  <c:v>6.7214285714285733</c:v>
                </c:pt>
              </c:numCache>
            </c:numRef>
          </c:val>
          <c:extLst>
            <c:ext xmlns:c16="http://schemas.microsoft.com/office/drawing/2014/chart" uri="{C3380CC4-5D6E-409C-BE32-E72D297353CC}">
              <c16:uniqueId val="{00000001-81FD-46C3-89FE-DC4B86148ACB}"/>
            </c:ext>
          </c:extLst>
        </c:ser>
        <c:ser>
          <c:idx val="2"/>
          <c:order val="2"/>
          <c:tx>
            <c:strRef>
              <c:f>CCM_Chart!$A$16</c:f>
              <c:strCache>
                <c:ptCount val="1"/>
                <c:pt idx="0">
                  <c:v>max</c:v>
                </c:pt>
              </c:strCache>
            </c:strRef>
          </c:tx>
          <c:spPr>
            <a:ln w="31680" cap="rnd">
              <a:solidFill>
                <a:schemeClr val="accent2">
                  <a:lumMod val="60000"/>
                  <a:lumOff val="40000"/>
                  <a:alpha val="60000"/>
                </a:schemeClr>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de-DE"/>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(CCM_Chart!$B$2,CCM_Chart!$D$2,CCM_Chart!$F$2,CCM_Chart!$H$2,CCM_Chart!$J$2,CCM_Chart!$L$2,CCM_Chart!$N$2,CCM_Chart!$P$2)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(CCM_Chart!$B$16,CCM_Chart!$D$16,CCM_Chart!$F$16,CCM_Chart!$H$16,CCM_Chart!$J$16,CCM_Chart!$L$16,CCM_Chart!$N$16,CCM_Chart!$P$16)</c:f>
              <c:numCache>
                <c:formatCode>0.00</c:formatCode>
                <c:ptCount val="8"/>
                <c:pt idx="0">
                  <c:v>7.5029955134495863</c:v>
                </c:pt>
                <c:pt idx="1">
                  <c:v>7.3645808232895291</c:v>
                </c:pt>
                <c:pt idx="2">
                  <c:v>8.2648101801875278</c:v>
                </c:pt>
                <c:pt idx="3">
                  <c:v>7.0695390311452888</c:v>
                </c:pt>
                <c:pt idx="4">
                  <c:v>7.6533259586659694</c:v>
                </c:pt>
                <c:pt idx="5">
                  <c:v>8.5757292545500672</c:v>
                </c:pt>
                <c:pt idx="6">
                  <c:v>8.5755499720473818</c:v>
                </c:pt>
                <c:pt idx="7">
                  <c:v>7.7111602269797137</c:v>
                </c:pt>
              </c:numCache>
            </c:numRef>
          </c:val>
          <c:extLst>
            <c:ext xmlns:c16="http://schemas.microsoft.com/office/drawing/2014/chart" uri="{C3380CC4-5D6E-409C-BE32-E72D297353CC}">
              <c16:uniqueId val="{00000002-81FD-46C3-89FE-DC4B86148ACB}"/>
            </c:ext>
          </c:extLst>
        </c:ser>
        <c:ser>
          <c:idx val="3"/>
          <c:order val="3"/>
          <c:tx>
            <c:strRef>
              <c:f>CCM_Chart!$A$13</c:f>
              <c:strCache>
                <c:ptCount val="1"/>
                <c:pt idx="0">
                  <c:v>absolute min</c:v>
                </c:pt>
              </c:strCache>
            </c:strRef>
          </c:tx>
          <c:spPr>
            <a:ln w="44450">
              <a:solidFill>
                <a:schemeClr val="tx1">
                  <a:lumMod val="50000"/>
                  <a:lumOff val="50000"/>
                </a:schemeClr>
              </a:solidFill>
            </a:ln>
          </c:spPr>
          <c:marker>
            <c:symbol val="none"/>
          </c:marker>
          <c:cat>
            <c:strRef>
              <c:f>(CCM_Chart!$B$2,CCM_Chart!$D$2,CCM_Chart!$F$2,CCM_Chart!$H$2,CCM_Chart!$J$2,CCM_Chart!$L$2,CCM_Chart!$N$2,CCM_Chart!$P$2)</c:f>
              <c:strCache>
                <c:ptCount val="8"/>
                <c:pt idx="0">
                  <c:v>Purpose</c:v>
                </c:pt>
                <c:pt idx="1">
                  <c:v>Trust</c:v>
                </c:pt>
                <c:pt idx="2">
                  <c:v>Truth</c:v>
                </c:pt>
                <c:pt idx="3">
                  <c:v>Commitment</c:v>
                </c:pt>
                <c:pt idx="4">
                  <c:v>Accountability</c:v>
                </c:pt>
                <c:pt idx="5">
                  <c:v>Productivity</c:v>
                </c:pt>
                <c:pt idx="6">
                  <c:v>Results</c:v>
                </c:pt>
                <c:pt idx="7">
                  <c:v>Network</c:v>
                </c:pt>
              </c:strCache>
            </c:strRef>
          </c:cat>
          <c:val>
            <c:numRef>
              <c:f>(CCM_Chart!$B$13,CCM_Chart!$D$13,CCM_Chart!$F$13,CCM_Chart!$H$13,CCM_Chart!$J$13,CCM_Chart!$L$13,CCM_Chart!$N$13,CCM_Chart!$P$13)</c:f>
              <c:numCache>
                <c:formatCode>0.00</c:formatCode>
                <c:ptCount val="8"/>
                <c:pt idx="0">
                  <c:v>1</c:v>
                </c:pt>
                <c:pt idx="1">
                  <c:v>1</c:v>
                </c:pt>
                <c:pt idx="2">
                  <c:v>1</c:v>
                </c:pt>
                <c:pt idx="3">
                  <c:v>4</c:v>
                </c:pt>
                <c:pt idx="4">
                  <c:v>1</c:v>
                </c:pt>
                <c:pt idx="5">
                  <c:v>1</c:v>
                </c:pt>
                <c:pt idx="6">
                  <c:v>1</c:v>
                </c:pt>
                <c:pt idx="7">
                  <c:v>1</c:v>
                </c:pt>
              </c:numCache>
            </c:numRef>
          </c:val>
          <c:extLst>
            <c:ext xmlns:c16="http://schemas.microsoft.com/office/drawing/2014/chart" uri="{C3380CC4-5D6E-409C-BE32-E72D297353CC}">
              <c16:uniqueId val="{00000001-A46E-45E8-AD22-651D245B27C3}"/>
            </c:ext>
          </c:extLst>
        </c:ser>
        <c:dLbls>
          <c:showLegendKey val="0"/>
          <c:showVal val="0"/>
          <c:showCatName val="0"/>
          <c:showSerName val="0"/>
          <c:showPercent val="0"/>
          <c:showBubbleSize val="0"/>
        </c:dLbls>
        <c:axId val="2637258"/>
        <c:axId val="10714460"/>
      </c:radarChart>
      <c:catAx>
        <c:axId val="2637258"/>
        <c:scaling>
          <c:orientation val="maxMin"/>
        </c:scaling>
        <c:delete val="0"/>
        <c:axPos val="b"/>
        <c:numFmt formatCode="General" sourceLinked="0"/>
        <c:majorTickMark val="none"/>
        <c:minorTickMark val="none"/>
        <c:tickLblPos val="nextTo"/>
        <c:spPr>
          <a:ln w="9360">
            <a:noFill/>
          </a:ln>
        </c:spPr>
        <c:txPr>
          <a:bodyPr rot="-480000"/>
          <a:lstStyle/>
          <a:p>
            <a:pPr>
              <a:defRPr sz="1400" b="0" strike="noStrike" spc="-1">
                <a:solidFill>
                  <a:srgbClr val="595959"/>
                </a:solidFill>
                <a:latin typeface="Calibri"/>
              </a:defRPr>
            </a:pPr>
            <a:endParaRPr lang="de-DE"/>
          </a:p>
        </c:txPr>
        <c:crossAx val="10714460"/>
        <c:crosses val="autoZero"/>
        <c:auto val="1"/>
        <c:lblAlgn val="ctr"/>
        <c:lblOffset val="100"/>
        <c:noMultiLvlLbl val="0"/>
      </c:catAx>
      <c:valAx>
        <c:axId val="10714460"/>
        <c:scaling>
          <c:orientation val="minMax"/>
          <c:max val="11"/>
          <c:min val="0"/>
        </c:scaling>
        <c:delete val="0"/>
        <c:axPos val="l"/>
        <c:majorGridlines>
          <c:spPr>
            <a:ln w="15840">
              <a:solidFill>
                <a:srgbClr val="D9D9D9"/>
              </a:solidFill>
              <a:round/>
            </a:ln>
          </c:spPr>
        </c:majorGridlines>
        <c:numFmt formatCode="0.00" sourceLinked="0"/>
        <c:majorTickMark val="none"/>
        <c:minorTickMark val="none"/>
        <c:tickLblPos val="nextTo"/>
        <c:spPr>
          <a:ln w="9360">
            <a:noFill/>
          </a:ln>
        </c:spPr>
        <c:txPr>
          <a:bodyPr/>
          <a:lstStyle/>
          <a:p>
            <a:pPr>
              <a:defRPr sz="900" b="0" strike="noStrike" spc="-1">
                <a:solidFill>
                  <a:srgbClr val="595959"/>
                </a:solidFill>
                <a:latin typeface="Calibri"/>
              </a:defRPr>
            </a:pPr>
            <a:endParaRPr lang="de-DE"/>
          </a:p>
        </c:txPr>
        <c:crossAx val="2637258"/>
        <c:crosses val="autoZero"/>
        <c:crossBetween val="midCat"/>
        <c:majorUnit val="1"/>
        <c:minorUnit val="1"/>
      </c:valAx>
      <c:spPr>
        <a:noFill/>
        <a:ln w="0">
          <a:noFill/>
        </a:ln>
      </c:spPr>
    </c:plotArea>
    <c:plotVisOnly val="1"/>
    <c:dispBlanksAs val="gap"/>
    <c:showDLblsOverMax val="1"/>
  </c:chart>
  <c:spPr>
    <a:noFill/>
    <a:ln w="9360">
      <a:solidFill>
        <a:srgbClr val="D9D9D9"/>
      </a:solidFill>
      <a:round/>
    </a:ln>
  </c:spPr>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01" name="CommandButton1" descr="Color" hidden="1">
              <a:extLst>
                <a:ext uri="{63B3BB69-23CF-44E3-9099-C40C66FF867C}">
                  <a14:compatExt spid="_x0000_s1001"/>
                </a:ext>
                <a:ext uri="{FF2B5EF4-FFF2-40B4-BE49-F238E27FC236}">
                  <a16:creationId xmlns:a16="http://schemas.microsoft.com/office/drawing/2014/main" id="{00000000-0008-0000-0000-0000E90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59871</xdr:colOff>
          <xdr:row>0</xdr:row>
          <xdr:rowOff>27214</xdr:rowOff>
        </xdr:from>
        <xdr:to>
          <xdr:col>4</xdr:col>
          <xdr:colOff>103414</xdr:colOff>
          <xdr:row>1</xdr:row>
          <xdr:rowOff>81643</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de-DE" sz="1000" b="0" i="0" u="none" strike="noStrike" baseline="0">
                  <a:solidFill>
                    <a:srgbClr val="000000"/>
                  </a:solidFill>
                  <a:latin typeface="Arial"/>
                  <a:cs typeface="Arial"/>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26" name="Button 2" descr="Color"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27" name="Button 3" descr="Color"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28" name="Button 4" descr="Color"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29" name="Button 5" descr="Color"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30" name="Button 6" descr="Color"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31" name="Button 7" descr="Color"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32" name="Button 8" descr="Color"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103414</xdr:colOff>
          <xdr:row>0</xdr:row>
          <xdr:rowOff>48986</xdr:rowOff>
        </xdr:from>
        <xdr:to>
          <xdr:col>4</xdr:col>
          <xdr:colOff>179614</xdr:colOff>
          <xdr:row>1</xdr:row>
          <xdr:rowOff>146957</xdr:rowOff>
        </xdr:to>
        <xdr:sp macro="" textlink="">
          <xdr:nvSpPr>
            <xdr:cNvPr id="1033" name="Button 9" descr="Color"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41148" rIns="0" bIns="41148" anchor="ctr" upright="1"/>
            <a:lstStyle/>
            <a:p>
              <a:pPr algn="l" rtl="0">
                <a:defRPr sz="1000"/>
              </a:pPr>
              <a:r>
                <a:rPr lang="de-DE" sz="1100" b="0" i="0" u="none" strike="noStrike" baseline="0">
                  <a:solidFill>
                    <a:srgbClr val="000000"/>
                  </a:solidFill>
                  <a:latin typeface="Calibri"/>
                  <a:cs typeface="Calibri"/>
                </a:rPr>
                <a:t>Color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343080</xdr:colOff>
      <xdr:row>20</xdr:row>
      <xdr:rowOff>49320</xdr:rowOff>
    </xdr:from>
    <xdr:to>
      <xdr:col>12</xdr:col>
      <xdr:colOff>639326</xdr:colOff>
      <xdr:row>68</xdr:row>
      <xdr:rowOff>144361</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343080</xdr:colOff>
      <xdr:row>20</xdr:row>
      <xdr:rowOff>49320</xdr:rowOff>
    </xdr:from>
    <xdr:to>
      <xdr:col>12</xdr:col>
      <xdr:colOff>639326</xdr:colOff>
      <xdr:row>68</xdr:row>
      <xdr:rowOff>144361</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OrgIQ">
      <a:dk1>
        <a:srgbClr val="000000"/>
      </a:dk1>
      <a:lt1>
        <a:srgbClr val="FFFFFF"/>
      </a:lt1>
      <a:dk2>
        <a:srgbClr val="44546A"/>
      </a:dk2>
      <a:lt2>
        <a:srgbClr val="E7E6E6"/>
      </a:lt2>
      <a:accent1>
        <a:srgbClr val="1F9999"/>
      </a:accent1>
      <a:accent2>
        <a:srgbClr val="ED7D31"/>
      </a:accent2>
      <a:accent3>
        <a:srgbClr val="004E99"/>
      </a:accent3>
      <a:accent4>
        <a:srgbClr val="B70032"/>
      </a:accent4>
      <a:accent5>
        <a:srgbClr val="F7E017"/>
      </a:accent5>
      <a:accent6>
        <a:srgbClr val="666666"/>
      </a:accent6>
      <a:hlink>
        <a:srgbClr val="E2B007"/>
      </a:hlink>
      <a:folHlink>
        <a:srgbClr val="954F72"/>
      </a:folHlink>
    </a:clrScheme>
    <a:fontScheme name="Larissa">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09090"/>
  </sheetPr>
  <dimension ref="A1:B57"/>
  <sheetViews>
    <sheetView zoomScaleNormal="100" workbookViewId="0">
      <selection activeCell="A58" sqref="A58"/>
    </sheetView>
  </sheetViews>
  <sheetFormatPr baseColWidth="10" defaultColWidth="11.3828125" defaultRowHeight="12.45" x14ac:dyDescent="0.3"/>
  <cols>
    <col min="1" max="1" width="15.3046875" customWidth="1"/>
    <col min="2" max="2" width="17.3828125" customWidth="1"/>
  </cols>
  <sheetData>
    <row r="1" spans="1:2" x14ac:dyDescent="0.3">
      <c r="A1" s="1" t="s">
        <v>0</v>
      </c>
      <c r="B1" s="1" t="s">
        <v>1</v>
      </c>
    </row>
    <row r="2" spans="1:2" x14ac:dyDescent="0.3">
      <c r="A2" s="2"/>
      <c r="B2" s="1">
        <v>1</v>
      </c>
    </row>
    <row r="3" spans="1:2" x14ac:dyDescent="0.3">
      <c r="A3" s="3"/>
      <c r="B3" s="1">
        <v>2</v>
      </c>
    </row>
    <row r="4" spans="1:2" x14ac:dyDescent="0.3">
      <c r="A4" s="4"/>
      <c r="B4" s="1">
        <v>3</v>
      </c>
    </row>
    <row r="5" spans="1:2" x14ac:dyDescent="0.3">
      <c r="A5" s="5"/>
      <c r="B5" s="1">
        <v>4</v>
      </c>
    </row>
    <row r="6" spans="1:2" x14ac:dyDescent="0.3">
      <c r="A6" s="6"/>
      <c r="B6" s="1">
        <v>5</v>
      </c>
    </row>
    <row r="7" spans="1:2" x14ac:dyDescent="0.3">
      <c r="A7" s="7"/>
      <c r="B7" s="1">
        <v>6</v>
      </c>
    </row>
    <row r="8" spans="1:2" x14ac:dyDescent="0.3">
      <c r="A8" s="4"/>
      <c r="B8" s="1">
        <v>7</v>
      </c>
    </row>
    <row r="9" spans="1:2" x14ac:dyDescent="0.3">
      <c r="A9" s="8"/>
      <c r="B9" s="1">
        <v>8</v>
      </c>
    </row>
    <row r="10" spans="1:2" x14ac:dyDescent="0.3">
      <c r="A10" s="4"/>
      <c r="B10" s="1">
        <v>9</v>
      </c>
    </row>
    <row r="11" spans="1:2" x14ac:dyDescent="0.3">
      <c r="A11" s="9"/>
      <c r="B11" s="1">
        <v>10</v>
      </c>
    </row>
    <row r="12" spans="1:2" x14ac:dyDescent="0.3">
      <c r="A12" s="10"/>
      <c r="B12" s="1">
        <v>11</v>
      </c>
    </row>
    <row r="13" spans="1:2" x14ac:dyDescent="0.3">
      <c r="A13" s="11"/>
      <c r="B13" s="1">
        <v>12</v>
      </c>
    </row>
    <row r="14" spans="1:2" x14ac:dyDescent="0.3">
      <c r="A14" s="12"/>
      <c r="B14" s="1">
        <v>13</v>
      </c>
    </row>
    <row r="15" spans="1:2" x14ac:dyDescent="0.3">
      <c r="A15" s="13"/>
      <c r="B15" s="1">
        <v>14</v>
      </c>
    </row>
    <row r="16" spans="1:2" x14ac:dyDescent="0.3">
      <c r="A16" s="12"/>
      <c r="B16" s="1">
        <v>15</v>
      </c>
    </row>
    <row r="17" spans="1:2" x14ac:dyDescent="0.3">
      <c r="A17" s="14"/>
      <c r="B17" s="1">
        <v>16</v>
      </c>
    </row>
    <row r="18" spans="1:2" x14ac:dyDescent="0.3">
      <c r="A18" s="5"/>
      <c r="B18" s="1">
        <v>17</v>
      </c>
    </row>
    <row r="19" spans="1:2" x14ac:dyDescent="0.3">
      <c r="A19" s="7"/>
      <c r="B19" s="1">
        <v>18</v>
      </c>
    </row>
    <row r="20" spans="1:2" x14ac:dyDescent="0.3">
      <c r="A20" s="4"/>
      <c r="B20" s="1">
        <v>19</v>
      </c>
    </row>
    <row r="21" spans="1:2" x14ac:dyDescent="0.3">
      <c r="A21" s="15"/>
      <c r="B21" s="1">
        <v>20</v>
      </c>
    </row>
    <row r="22" spans="1:2" x14ac:dyDescent="0.3">
      <c r="A22" s="12"/>
      <c r="B22" s="1">
        <v>21</v>
      </c>
    </row>
    <row r="23" spans="1:2" x14ac:dyDescent="0.3">
      <c r="A23" s="14"/>
      <c r="B23" s="1">
        <v>22</v>
      </c>
    </row>
    <row r="24" spans="1:2" x14ac:dyDescent="0.3">
      <c r="A24" s="16"/>
      <c r="B24" s="1">
        <v>23</v>
      </c>
    </row>
    <row r="25" spans="1:2" x14ac:dyDescent="0.3">
      <c r="A25" s="17"/>
      <c r="B25" s="1">
        <v>24</v>
      </c>
    </row>
    <row r="26" spans="1:2" x14ac:dyDescent="0.3">
      <c r="A26" s="10"/>
      <c r="B26" s="1">
        <v>25</v>
      </c>
    </row>
    <row r="27" spans="1:2" x14ac:dyDescent="0.3">
      <c r="A27" s="18"/>
      <c r="B27" s="1">
        <v>26</v>
      </c>
    </row>
    <row r="28" spans="1:2" x14ac:dyDescent="0.3">
      <c r="A28" s="7"/>
      <c r="B28" s="1">
        <v>27</v>
      </c>
    </row>
    <row r="29" spans="1:2" x14ac:dyDescent="0.3">
      <c r="A29" s="19"/>
      <c r="B29" s="1">
        <v>28</v>
      </c>
    </row>
    <row r="30" spans="1:2" x14ac:dyDescent="0.3">
      <c r="A30" s="20"/>
      <c r="B30" s="1">
        <v>29</v>
      </c>
    </row>
    <row r="31" spans="1:2" x14ac:dyDescent="0.3">
      <c r="A31" s="21"/>
      <c r="B31" s="1">
        <v>30</v>
      </c>
    </row>
    <row r="32" spans="1:2" x14ac:dyDescent="0.3">
      <c r="A32" s="22"/>
      <c r="B32" s="1">
        <v>31</v>
      </c>
    </row>
    <row r="33" spans="1:2" x14ac:dyDescent="0.3">
      <c r="A33" s="6"/>
      <c r="B33" s="1">
        <v>32</v>
      </c>
    </row>
    <row r="34" spans="1:2" x14ac:dyDescent="0.3">
      <c r="A34" s="23"/>
      <c r="B34" s="1">
        <v>33</v>
      </c>
    </row>
    <row r="35" spans="1:2" x14ac:dyDescent="0.3">
      <c r="A35" s="8"/>
      <c r="B35" s="1">
        <v>34</v>
      </c>
    </row>
    <row r="36" spans="1:2" x14ac:dyDescent="0.3">
      <c r="A36" s="24"/>
      <c r="B36" s="1">
        <v>35</v>
      </c>
    </row>
    <row r="37" spans="1:2" x14ac:dyDescent="0.3">
      <c r="A37" s="7"/>
      <c r="B37" s="1">
        <v>36</v>
      </c>
    </row>
    <row r="38" spans="1:2" x14ac:dyDescent="0.3">
      <c r="A38" s="17"/>
      <c r="B38" s="1">
        <v>37</v>
      </c>
    </row>
    <row r="39" spans="1:2" x14ac:dyDescent="0.3">
      <c r="A39" s="4"/>
      <c r="B39" s="1">
        <v>38</v>
      </c>
    </row>
    <row r="40" spans="1:2" x14ac:dyDescent="0.3">
      <c r="A40" s="25"/>
      <c r="B40" s="1">
        <v>39</v>
      </c>
    </row>
    <row r="41" spans="1:2" x14ac:dyDescent="0.3">
      <c r="A41" s="26"/>
      <c r="B41" s="1">
        <v>40</v>
      </c>
    </row>
    <row r="42" spans="1:2" x14ac:dyDescent="0.3">
      <c r="A42" s="27"/>
      <c r="B42" s="1">
        <v>41</v>
      </c>
    </row>
    <row r="43" spans="1:2" x14ac:dyDescent="0.3">
      <c r="A43" s="28"/>
      <c r="B43" s="1">
        <v>42</v>
      </c>
    </row>
    <row r="44" spans="1:2" x14ac:dyDescent="0.3">
      <c r="A44" s="29"/>
      <c r="B44" s="1">
        <v>43</v>
      </c>
    </row>
    <row r="45" spans="1:2" x14ac:dyDescent="0.3">
      <c r="A45" s="30"/>
      <c r="B45" s="1">
        <v>44</v>
      </c>
    </row>
    <row r="46" spans="1:2" x14ac:dyDescent="0.3">
      <c r="A46" s="31"/>
      <c r="B46" s="1">
        <v>45</v>
      </c>
    </row>
    <row r="47" spans="1:2" x14ac:dyDescent="0.3">
      <c r="A47" s="32"/>
      <c r="B47" s="1">
        <v>46</v>
      </c>
    </row>
    <row r="48" spans="1:2" x14ac:dyDescent="0.3">
      <c r="A48" s="33"/>
      <c r="B48" s="1">
        <v>47</v>
      </c>
    </row>
    <row r="49" spans="1:2" x14ac:dyDescent="0.3">
      <c r="A49" s="14"/>
      <c r="B49" s="1">
        <v>48</v>
      </c>
    </row>
    <row r="50" spans="1:2" x14ac:dyDescent="0.3">
      <c r="A50" s="15"/>
      <c r="B50" s="1">
        <v>49</v>
      </c>
    </row>
    <row r="51" spans="1:2" x14ac:dyDescent="0.3">
      <c r="A51" s="5"/>
      <c r="B51" s="1">
        <v>50</v>
      </c>
    </row>
    <row r="52" spans="1:2" x14ac:dyDescent="0.3">
      <c r="A52" s="34"/>
      <c r="B52" s="1">
        <v>51</v>
      </c>
    </row>
    <row r="53" spans="1:2" x14ac:dyDescent="0.3">
      <c r="A53" s="35"/>
      <c r="B53" s="1">
        <v>52</v>
      </c>
    </row>
    <row r="54" spans="1:2" x14ac:dyDescent="0.3">
      <c r="A54" s="4"/>
      <c r="B54" s="1">
        <v>53</v>
      </c>
    </row>
    <row r="55" spans="1:2" x14ac:dyDescent="0.3">
      <c r="A55" s="8"/>
      <c r="B55" s="1">
        <v>54</v>
      </c>
    </row>
    <row r="56" spans="1:2" x14ac:dyDescent="0.3">
      <c r="A56" s="36"/>
      <c r="B56" s="1">
        <v>55</v>
      </c>
    </row>
    <row r="57" spans="1:2" x14ac:dyDescent="0.3">
      <c r="A57" s="37"/>
      <c r="B57" s="1">
        <v>56</v>
      </c>
    </row>
  </sheetData>
  <pageMargins left="0.78749999999999998" right="0.78749999999999998" top="0.98402777777777795" bottom="0.98402777777777795" header="0.511811023622047" footer="0.511811023622047"/>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ommandButton1">
              <controlPr defaultSize="0" autoPict="0">
                <anchor moveWithCells="1" sizeWithCells="1">
                  <from>
                    <xdr:col>2</xdr:col>
                    <xdr:colOff>59871</xdr:colOff>
                    <xdr:row>0</xdr:row>
                    <xdr:rowOff>27214</xdr:rowOff>
                  </from>
                  <to>
                    <xdr:col>4</xdr:col>
                    <xdr:colOff>103414</xdr:colOff>
                    <xdr:row>1</xdr:row>
                    <xdr:rowOff>81643</xdr:rowOff>
                  </to>
                </anchor>
              </controlPr>
            </control>
          </mc:Choice>
        </mc:AlternateContent>
        <mc:AlternateContent xmlns:mc="http://schemas.openxmlformats.org/markup-compatibility/2006">
          <mc:Choice Requires="x14">
            <control shapeId="1026" r:id="rId5" name="Button 2">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27" r:id="rId6" name="Button 3">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28" r:id="rId7" name="Button 4">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29" r:id="rId8" name="Button 5">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30" r:id="rId9" name="Button 6">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31" r:id="rId10" name="Button 7">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32" r:id="rId11" name="Button 8">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33" r:id="rId12" name="Button 9">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mc:AlternateContent xmlns:mc="http://schemas.openxmlformats.org/markup-compatibility/2006">
          <mc:Choice Requires="x14">
            <control shapeId="1001" r:id="rId13" name="CommandButton1">
              <controlPr defaultSize="0" autoFill="0" autoPict="0" altText="Color">
                <anchor moveWithCells="1">
                  <from>
                    <xdr:col>2</xdr:col>
                    <xdr:colOff>103414</xdr:colOff>
                    <xdr:row>0</xdr:row>
                    <xdr:rowOff>48986</xdr:rowOff>
                  </from>
                  <to>
                    <xdr:col>4</xdr:col>
                    <xdr:colOff>179614</xdr:colOff>
                    <xdr:row>1</xdr:row>
                    <xdr:rowOff>146957</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A20DA-421F-4D2C-A5C6-A5283B2572F9}">
  <sheetPr>
    <tabColor theme="8"/>
  </sheetPr>
  <dimension ref="A1:B6"/>
  <sheetViews>
    <sheetView tabSelected="1" workbookViewId="0">
      <selection activeCell="B15" sqref="B15"/>
    </sheetView>
  </sheetViews>
  <sheetFormatPr baseColWidth="10" defaultRowHeight="15.9" x14ac:dyDescent="0.3"/>
  <cols>
    <col min="1" max="1" width="11.07421875" style="95"/>
    <col min="2" max="2" width="132.3046875" style="95" customWidth="1"/>
    <col min="3" max="16384" width="11.07421875" style="95"/>
  </cols>
  <sheetData>
    <row r="1" spans="1:2" ht="63.45" x14ac:dyDescent="0.3">
      <c r="B1" s="96" t="s">
        <v>515</v>
      </c>
    </row>
    <row r="2" spans="1:2" ht="126.9" x14ac:dyDescent="0.3">
      <c r="A2" s="97">
        <v>1</v>
      </c>
      <c r="B2" s="96" t="s">
        <v>518</v>
      </c>
    </row>
    <row r="3" spans="1:2" ht="63.45" x14ac:dyDescent="0.3">
      <c r="A3" s="97">
        <v>2</v>
      </c>
      <c r="B3" s="96" t="s">
        <v>516</v>
      </c>
    </row>
    <row r="4" spans="1:2" ht="30.9" x14ac:dyDescent="0.3">
      <c r="A4" s="97">
        <v>3</v>
      </c>
      <c r="B4" s="96" t="s">
        <v>517</v>
      </c>
    </row>
    <row r="5" spans="1:2" ht="79.3" x14ac:dyDescent="0.3">
      <c r="A5" s="97">
        <v>4</v>
      </c>
      <c r="B5" s="96" t="s">
        <v>519</v>
      </c>
    </row>
    <row r="6" spans="1:2" ht="31.75" x14ac:dyDescent="0.3">
      <c r="A6" s="97">
        <v>5</v>
      </c>
      <c r="B6" s="96" t="s">
        <v>520</v>
      </c>
    </row>
  </sheetData>
  <pageMargins left="0.7" right="0.7" top="0.78740157499999996" bottom="0.78740157499999996"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08CEE-32BC-4127-8A90-0F224E2AFB89}">
  <sheetPr>
    <tabColor rgb="FF004E99"/>
    <pageSetUpPr fitToPage="1"/>
  </sheetPr>
  <dimension ref="A1:H55"/>
  <sheetViews>
    <sheetView zoomScale="115" zoomScaleNormal="115" workbookViewId="0">
      <selection activeCell="I1" sqref="I1"/>
    </sheetView>
  </sheetViews>
  <sheetFormatPr baseColWidth="10" defaultColWidth="11.3828125" defaultRowHeight="12.9" x14ac:dyDescent="0.3"/>
  <cols>
    <col min="1" max="1" width="19.15234375" style="65" customWidth="1"/>
    <col min="2" max="2" width="4.3046875" style="65" customWidth="1"/>
    <col min="3" max="3" width="103.15234375" style="65" customWidth="1"/>
    <col min="4" max="4" width="7.3828125" style="65" customWidth="1"/>
    <col min="5" max="5" width="15.69140625" style="65" customWidth="1"/>
    <col min="6" max="6" width="11.3828125" style="65"/>
    <col min="7" max="7" width="9" style="65" customWidth="1"/>
    <col min="8" max="8" width="101.921875" style="65" customWidth="1"/>
    <col min="9" max="16384" width="11.3828125" style="65"/>
  </cols>
  <sheetData>
    <row r="1" spans="1:8" ht="77.150000000000006" x14ac:dyDescent="0.3">
      <c r="C1" s="67" t="s">
        <v>497</v>
      </c>
      <c r="H1" s="67" t="s">
        <v>513</v>
      </c>
    </row>
    <row r="2" spans="1:8" ht="15.9" x14ac:dyDescent="0.3">
      <c r="A2" s="59" t="s">
        <v>2</v>
      </c>
      <c r="B2" s="60" t="s">
        <v>3</v>
      </c>
      <c r="C2" s="60" t="s">
        <v>4</v>
      </c>
      <c r="D2" s="60" t="s">
        <v>5</v>
      </c>
      <c r="E2" s="69" t="s">
        <v>6</v>
      </c>
      <c r="F2" s="69" t="s">
        <v>7</v>
      </c>
      <c r="G2" s="83" t="s">
        <v>450</v>
      </c>
    </row>
    <row r="3" spans="1:8" ht="25.75" x14ac:dyDescent="0.3">
      <c r="A3" s="61"/>
      <c r="B3" s="62">
        <v>1</v>
      </c>
      <c r="C3" s="90" t="str">
        <f>VLOOKUP(B3,OrgIQ_Quest,2,FALSE)</f>
        <v>Wir wissen genau, warum es uns als Team gibt und wie wir zum großen "Purpose" von unserer Organisation beitragen. // We know exactly why we exist as a team and how we contribute to the great "Purpose" of our organization.</v>
      </c>
      <c r="D3" s="63">
        <v>1</v>
      </c>
      <c r="E3" s="64">
        <f>VLOOKUP($B3,CCM_Chart_lite!$AT$2:$AY$83,3,FALSE())</f>
        <v>3.8</v>
      </c>
      <c r="F3" s="64">
        <f>VLOOKUP($B3,CCM_Chart_lite!$AT$2:$AY$83,4,FALSE())</f>
        <v>1.6</v>
      </c>
      <c r="G3" s="84"/>
    </row>
    <row r="4" spans="1:8" ht="25.75" x14ac:dyDescent="0.3">
      <c r="B4" s="62">
        <v>4</v>
      </c>
      <c r="C4" s="90" t="str">
        <f>VLOOKUP(B4,OrgIQ_Quest,2,FALSE)</f>
        <v>Unser Purpose holt uns mit Kopf und Herz ab. Wir verstehen und fühlen es. // Our Purpose picks us up with head and heart. We understand and feel it.</v>
      </c>
      <c r="D4" s="63">
        <v>1</v>
      </c>
      <c r="E4" s="64">
        <f>VLOOKUP($B4,CCM_Chart_lite!$AT$2:$AY$83,3,FALSE())</f>
        <v>3.8</v>
      </c>
      <c r="F4" s="64">
        <f>VLOOKUP($B4,CCM_Chart_lite!$AT$2:$AY$83,4,FALSE())</f>
        <v>1.6</v>
      </c>
      <c r="G4" s="84"/>
    </row>
    <row r="5" spans="1:8" ht="25.75" x14ac:dyDescent="0.3">
      <c r="B5" s="62">
        <v>5</v>
      </c>
      <c r="C5" s="90" t="str">
        <f>VLOOKUP(B5,OrgIQ_Quest,2,FALSE)</f>
        <v>Ich kann alle notwendigen operativen Entscheidungen treffen und sicher sein, dass ich den Purpose, die Richtung und die Ziele unterstütze. // I can make all necessary operational decisions and be sure that I support purpose, direction, and objectives.</v>
      </c>
      <c r="D5" s="63">
        <v>1</v>
      </c>
      <c r="E5" s="64">
        <f>VLOOKUP($B5,CCM_Chart_lite!$AT$2:$AY$83,3,FALSE())</f>
        <v>4.2</v>
      </c>
      <c r="F5" s="64">
        <f>VLOOKUP($B5,CCM_Chart_lite!$AT$2:$AY$83,4,FALSE())</f>
        <v>0.74833147735478833</v>
      </c>
      <c r="G5" s="84"/>
    </row>
    <row r="6" spans="1:8" ht="15.9" x14ac:dyDescent="0.45">
      <c r="A6" s="59" t="s">
        <v>10</v>
      </c>
      <c r="B6" s="60" t="s">
        <v>3</v>
      </c>
      <c r="C6" s="75" t="s">
        <v>4</v>
      </c>
      <c r="D6" s="60" t="s">
        <v>5</v>
      </c>
      <c r="E6" s="69" t="s">
        <v>6</v>
      </c>
      <c r="F6" s="69" t="s">
        <v>7</v>
      </c>
      <c r="G6" s="83" t="s">
        <v>450</v>
      </c>
    </row>
    <row r="7" spans="1:8" ht="25.75" x14ac:dyDescent="0.3">
      <c r="B7" s="62">
        <v>6</v>
      </c>
      <c r="C7" s="90" t="str">
        <f>VLOOKUP(B7,OrgIQ_Quest,2,FALSE)</f>
        <v>Wir merken, wenn wir uns verletzen. Dann entschuldigen wir uns schnell und aufrichtig bei einander. // We notice when we hurt each other. Then we apologize to each other quickly and sincerely.</v>
      </c>
      <c r="D7" s="63">
        <v>2</v>
      </c>
      <c r="E7" s="64">
        <f>VLOOKUP($B7,CCM_Chart_lite!$AT$2:$AY$83,3,FALSE())</f>
        <v>2.2000000000000002</v>
      </c>
      <c r="F7" s="64">
        <f>VLOOKUP($B7,CCM_Chart_lite!$AT$2:$AY$83,4,FALSE())</f>
        <v>1.1661903789690602</v>
      </c>
      <c r="G7" s="66"/>
    </row>
    <row r="8" spans="1:8" ht="25.75" x14ac:dyDescent="0.3">
      <c r="A8" s="67"/>
      <c r="B8" s="62">
        <v>8</v>
      </c>
      <c r="C8" s="90" t="str">
        <f>VLOOKUP(B8,OrgIQ_Quest,2,FALSE)</f>
        <v>Wir sind wie eine Familie, wie sie sein sollte, und können auch über Persönliches und Privates reden. // We are like a family, as it should be, and can also talk about personal and private things.</v>
      </c>
      <c r="D8" s="63">
        <v>2</v>
      </c>
      <c r="E8" s="64">
        <f>VLOOKUP($B8,CCM_Chart_lite!$AT$2:$AY$83,3,FALSE())</f>
        <v>4.4000000000000004</v>
      </c>
      <c r="F8" s="64">
        <f>VLOOKUP($B8,CCM_Chart_lite!$AT$2:$AY$83,4,FALSE())</f>
        <v>0.8</v>
      </c>
      <c r="G8" s="66"/>
      <c r="H8" s="67"/>
    </row>
    <row r="9" spans="1:8" ht="25.75" x14ac:dyDescent="0.3">
      <c r="B9" s="62">
        <v>9</v>
      </c>
      <c r="C9" s="90" t="str">
        <f>VLOOKUP(B9,OrgIQ_Quest,2,FALSE)</f>
        <v>Jeder kennt die Fähigkeiten und Stärken des anderen. Wir bitten um Hilfe und unterstützen uns gegenseitig. // Everyone knows the abilities and strengths of the other. We ask for help and support each other.</v>
      </c>
      <c r="D9" s="63">
        <v>2</v>
      </c>
      <c r="E9" s="64">
        <f>VLOOKUP($B9,CCM_Chart_lite!$AT$2:$AY$83,3,FALSE())</f>
        <v>4.5999999999999996</v>
      </c>
      <c r="F9" s="64">
        <f>VLOOKUP($B9,CCM_Chart_lite!$AT$2:$AY$83,4,FALSE())</f>
        <v>0.8</v>
      </c>
      <c r="G9" s="66"/>
    </row>
    <row r="10" spans="1:8" ht="38.6" x14ac:dyDescent="0.3">
      <c r="B10" s="62">
        <v>10</v>
      </c>
      <c r="C10" s="90" t="str">
        <f>VLOOKUP(B10,OrgIQ_Quest,2,FALSE)</f>
        <v>Kritik und Rückmeldung (beides positiv und negativ, in einem gesunden Verhältnis &gt;5:1) bekomme ich direkt und zeitnah; nicht über die Gerüchteküche oder das Management. // I receive criticism and feedback (both positive and negative, in a healthy ratio &gt;5:1) directly and promptly; not via the rumor mill or management.</v>
      </c>
      <c r="D10" s="63">
        <v>2</v>
      </c>
      <c r="E10" s="64">
        <f>VLOOKUP($B10,CCM_Chart_lite!$AT$2:$AY$83,3,FALSE())</f>
        <v>4.2</v>
      </c>
      <c r="F10" s="64">
        <f>VLOOKUP($B10,CCM_Chart_lite!$AT$2:$AY$83,4,FALSE())</f>
        <v>0.74833147735478833</v>
      </c>
      <c r="G10" s="66"/>
    </row>
    <row r="11" spans="1:8" x14ac:dyDescent="0.3">
      <c r="B11" s="62">
        <v>11</v>
      </c>
      <c r="C11" s="90" t="str">
        <f>VLOOKUP(B11,OrgIQ_Quest,2,FALSE)</f>
        <v>Wir sind füreinander dankbar. // We are grateful for each other.</v>
      </c>
      <c r="D11" s="63">
        <v>2</v>
      </c>
      <c r="E11" s="64">
        <f>VLOOKUP($B11,CCM_Chart_lite!$AT$2:$AY$83,3,FALSE())</f>
        <v>3.4</v>
      </c>
      <c r="F11" s="64">
        <f>VLOOKUP($B11,CCM_Chart_lite!$AT$2:$AY$83,4,FALSE())</f>
        <v>1.3564659966250536</v>
      </c>
      <c r="G11" s="66"/>
    </row>
    <row r="12" spans="1:8" ht="15.9" x14ac:dyDescent="0.45">
      <c r="A12" s="59" t="s">
        <v>16</v>
      </c>
      <c r="B12" s="60" t="s">
        <v>3</v>
      </c>
      <c r="C12" s="75" t="s">
        <v>4</v>
      </c>
      <c r="D12" s="60" t="s">
        <v>5</v>
      </c>
      <c r="E12" s="69" t="s">
        <v>6</v>
      </c>
      <c r="F12" s="69" t="s">
        <v>7</v>
      </c>
      <c r="G12" s="83" t="s">
        <v>450</v>
      </c>
    </row>
    <row r="13" spans="1:8" ht="25.75" x14ac:dyDescent="0.3">
      <c r="B13" s="62">
        <v>14</v>
      </c>
      <c r="C13" s="90" t="str">
        <f t="shared" ref="C13:C18" si="0">VLOOKUP(B13,OrgIQ_Quest,2,FALSE)</f>
        <v>Wir diskutieren leidenschaftlich und unverblümt über alle wichtigen Themen und haben stets das Ziel/den Purpose vor Augen. // We discuss passionately and bluntly about all important topics and always have the goal/purpose in mind.</v>
      </c>
      <c r="D13" s="63">
        <v>3</v>
      </c>
      <c r="E13" s="64">
        <f>VLOOKUP($B13,CCM_Chart_lite!$AT$2:$AY$83,3,FALSE())</f>
        <v>3.8</v>
      </c>
      <c r="F13" s="64">
        <f>VLOOKUP($B13,CCM_Chart_lite!$AT$2:$AY$83,4,FALSE())</f>
        <v>1.6</v>
      </c>
      <c r="G13" s="66"/>
    </row>
    <row r="14" spans="1:8" ht="25.75" x14ac:dyDescent="0.3">
      <c r="B14" s="62">
        <v>18</v>
      </c>
      <c r="C14" s="90" t="str">
        <f t="shared" si="0"/>
        <v>Mir fallen Situationen ein, in denen ich berechtigt kritisiert wurde und in denen meine Kritik von anderen angenommen wurde. // I can think of examples where I was justifiably criticized and where my criticism was accepted by others.</v>
      </c>
      <c r="D14" s="63">
        <v>3</v>
      </c>
      <c r="E14" s="64">
        <f>VLOOKUP($B14,CCM_Chart_lite!$AT$2:$AY$83,3,FALSE())</f>
        <v>3.6</v>
      </c>
      <c r="F14" s="64">
        <f>VLOOKUP($B14,CCM_Chart_lite!$AT$2:$AY$83,4,FALSE())</f>
        <v>1.4966629547095767</v>
      </c>
      <c r="G14" s="66"/>
    </row>
    <row r="15" spans="1:8" ht="25.75" x14ac:dyDescent="0.3">
      <c r="B15" s="62">
        <v>20</v>
      </c>
      <c r="C15" s="90" t="str">
        <f t="shared" si="0"/>
        <v>Wir nehmen uns die Zeit einander zuzuhören, um uns zu verstehen. Wir wollen die besten Ideen, Lösungen und Ansätze finden. // We take the time to listen to each other in order to understand each other. We want to find the best ideas, solutions, and approaches.</v>
      </c>
      <c r="D15" s="63">
        <v>3</v>
      </c>
      <c r="E15" s="64">
        <f>VLOOKUP($B15,CCM_Chart_lite!$AT$2:$AY$83,3,FALSE())</f>
        <v>4.2</v>
      </c>
      <c r="F15" s="64">
        <f>VLOOKUP($B15,CCM_Chart_lite!$AT$2:$AY$83,4,FALSE())</f>
        <v>0.74833147735478833</v>
      </c>
      <c r="G15" s="66"/>
    </row>
    <row r="16" spans="1:8" ht="25.75" x14ac:dyDescent="0.3">
      <c r="B16" s="62">
        <v>22</v>
      </c>
      <c r="C16" s="90" t="str">
        <f t="shared" si="0"/>
        <v>Auch wenn wir mit völlig unterschiedlichen Vorstellungen diskutieren, fühle ich mich als Mensch immer sicher und wertgeschätzt. // Even if we discuss with completely different ideas, I always feel safe and valued as a person.</v>
      </c>
      <c r="D16" s="63">
        <v>3</v>
      </c>
      <c r="E16" s="64">
        <f>VLOOKUP($B16,CCM_Chart_lite!$AT$2:$AY$83,3,FALSE())</f>
        <v>2.2000000000000002</v>
      </c>
      <c r="F16" s="64">
        <f>VLOOKUP($B16,CCM_Chart_lite!$AT$2:$AY$83,4,FALSE())</f>
        <v>1.1661903789690602</v>
      </c>
      <c r="G16" s="66"/>
    </row>
    <row r="17" spans="1:8" ht="25.75" x14ac:dyDescent="0.3">
      <c r="B17" s="62">
        <v>23</v>
      </c>
      <c r="C17" s="90" t="str">
        <f t="shared" si="0"/>
        <v>Nicht die Lösung von Konflikten steht im Mittelpunkt, sondern das wir voneinander lernen. Wir wollen die max. Anzahl von Perspektiven. // The focus is not on resolving conflicts, but on learning from each other. We want the maximum number of perspectives.</v>
      </c>
      <c r="D17" s="63">
        <v>3</v>
      </c>
      <c r="E17" s="64">
        <f>VLOOKUP($B17,CCM_Chart_lite!$AT$2:$AY$83,3,FALSE())</f>
        <v>4.5999999999999996</v>
      </c>
      <c r="F17" s="64">
        <f>VLOOKUP($B17,CCM_Chart_lite!$AT$2:$AY$83,4,FALSE())</f>
        <v>0.8</v>
      </c>
      <c r="G17" s="66"/>
    </row>
    <row r="18" spans="1:8" ht="25.75" x14ac:dyDescent="0.3">
      <c r="B18" s="62">
        <v>24</v>
      </c>
      <c r="C18" s="90" t="str">
        <f t="shared" si="0"/>
        <v>Wenn ich bestehende Vorgehen, Konzepte und Ideen verbessere, dann wird das dankbar angenommen (und nicht als Kritik gesehen). // If I improve existing procedures, concepts and ideas, then this is gratefully accepted (and not seen as criticism).</v>
      </c>
      <c r="D18" s="63">
        <v>3</v>
      </c>
      <c r="E18" s="64">
        <f>VLOOKUP($B18,CCM_Chart_lite!$AT$2:$AY$83,3,FALSE())</f>
        <v>4.2</v>
      </c>
      <c r="F18" s="64">
        <f>VLOOKUP($B18,CCM_Chart_lite!$AT$2:$AY$83,4,FALSE())</f>
        <v>0.74833147735478833</v>
      </c>
      <c r="G18" s="66"/>
    </row>
    <row r="19" spans="1:8" ht="15.9" x14ac:dyDescent="0.45">
      <c r="A19" s="59" t="s">
        <v>22</v>
      </c>
      <c r="B19" s="60" t="s">
        <v>3</v>
      </c>
      <c r="C19" s="75" t="s">
        <v>4</v>
      </c>
      <c r="D19" s="60" t="s">
        <v>5</v>
      </c>
      <c r="E19" s="69" t="s">
        <v>6</v>
      </c>
      <c r="F19" s="69" t="s">
        <v>7</v>
      </c>
      <c r="G19" s="83" t="s">
        <v>450</v>
      </c>
    </row>
    <row r="20" spans="1:8" x14ac:dyDescent="0.3">
      <c r="A20" s="61"/>
      <c r="B20" s="62">
        <v>25</v>
      </c>
      <c r="C20" s="90" t="str">
        <f>VLOOKUP(B20,OrgIQ_Quest,2,FALSE)</f>
        <v>Wir helfen uns gegenseitig und wissen, woran wir arbeiten. // We help each other and know what we are working on.</v>
      </c>
      <c r="D20" s="63">
        <v>4</v>
      </c>
      <c r="E20" s="64">
        <f>VLOOKUP($B20,CCM_Chart_lite!$AT$2:$AY$83,3,FALSE())</f>
        <v>3.6</v>
      </c>
      <c r="F20" s="64">
        <f>VLOOKUP($B20,CCM_Chart_lite!$AT$2:$AY$83,4,FALSE())</f>
        <v>1.4966629547095767</v>
      </c>
      <c r="G20" s="66"/>
    </row>
    <row r="21" spans="1:8" ht="25.75" x14ac:dyDescent="0.35">
      <c r="B21" s="62">
        <v>26</v>
      </c>
      <c r="C21" s="90" t="str">
        <f>VLOOKUP(B21,OrgIQ_Quest,2,FALSE)</f>
        <v>Wir wissen, dass wir alle die getroffenen Entscheidungen voll und ganz unterstützen, auch wenn wir vorher nicht einer Meinung waren. // We know that we all fully support the decisions made, even if we disagreed beforehand.</v>
      </c>
      <c r="D21" s="63">
        <v>4</v>
      </c>
      <c r="E21" s="64">
        <f>VLOOKUP($B21,CCM_Chart_lite!$AT$2:$AY$83,3,FALSE())</f>
        <v>3.6</v>
      </c>
      <c r="F21" s="64">
        <f>VLOOKUP($B21,CCM_Chart_lite!$AT$2:$AY$83,4,FALSE())</f>
        <v>1.4966629547095767</v>
      </c>
      <c r="G21" s="66"/>
      <c r="H21" s="74"/>
    </row>
    <row r="22" spans="1:8" ht="25.75" x14ac:dyDescent="0.3">
      <c r="B22" s="62">
        <v>29</v>
      </c>
      <c r="C22" s="90" t="str">
        <f>VLOOKUP(B22,OrgIQ_Quest,2,FALSE)</f>
        <v>Wir können mit Unschärfe (Unsicherheit weil Informationen fehlen) bei Entscheidungen leben. Wir machen diese Unschärfe sichtbar. // We can live with fuzziness (uncertainty because information is missing) in decisions. We make this fuzziness visible.</v>
      </c>
      <c r="D22" s="63">
        <v>4</v>
      </c>
      <c r="E22" s="64">
        <f>VLOOKUP($B22,CCM_Chart_lite!$AT$2:$AY$83,3,FALSE())</f>
        <v>2.2000000000000002</v>
      </c>
      <c r="F22" s="64">
        <f>VLOOKUP($B22,CCM_Chart_lite!$AT$2:$AY$83,4,FALSE())</f>
        <v>1.1661903789690602</v>
      </c>
      <c r="G22" s="66"/>
    </row>
    <row r="23" spans="1:8" ht="15.9" x14ac:dyDescent="0.45">
      <c r="A23" s="59" t="s">
        <v>27</v>
      </c>
      <c r="B23" s="60" t="s">
        <v>3</v>
      </c>
      <c r="C23" s="75" t="s">
        <v>4</v>
      </c>
      <c r="D23" s="60" t="s">
        <v>5</v>
      </c>
      <c r="E23" s="69" t="s">
        <v>6</v>
      </c>
      <c r="F23" s="69" t="s">
        <v>7</v>
      </c>
      <c r="G23" s="83" t="s">
        <v>450</v>
      </c>
    </row>
    <row r="24" spans="1:8" x14ac:dyDescent="0.3">
      <c r="B24" s="62">
        <v>34</v>
      </c>
      <c r="C24" s="90" t="str">
        <f>VLOOKUP(B24,OrgIQ_Quest,2,FALSE)</f>
        <v>Ich liebe meine Arbeit. // I love my job.</v>
      </c>
      <c r="D24" s="63">
        <v>5</v>
      </c>
      <c r="E24" s="64">
        <f>VLOOKUP($B24,CCM_Chart_lite!$AT$2:$AY$83,3,FALSE())</f>
        <v>4.2</v>
      </c>
      <c r="F24" s="64">
        <f>VLOOKUP($B24,CCM_Chart_lite!$AT$2:$AY$83,4,FALSE())</f>
        <v>0.74833147735478833</v>
      </c>
      <c r="G24" s="66"/>
    </row>
    <row r="25" spans="1:8" x14ac:dyDescent="0.3">
      <c r="B25" s="62">
        <v>35</v>
      </c>
      <c r="C25" s="90" t="str">
        <f>VLOOKUP(B25,OrgIQ_Quest,2,FALSE)</f>
        <v>Wir messen uns alle an den selben hohen Standards. // We all measure ourselves against the same high standards.</v>
      </c>
      <c r="D25" s="63">
        <v>5</v>
      </c>
      <c r="E25" s="64">
        <f>VLOOKUP($B25,CCM_Chart_lite!$AT$2:$AY$83,3,FALSE())</f>
        <v>3.6</v>
      </c>
      <c r="F25" s="64">
        <f>VLOOKUP($B25,CCM_Chart_lite!$AT$2:$AY$83,4,FALSE())</f>
        <v>1.4966629547095767</v>
      </c>
      <c r="G25" s="66"/>
    </row>
    <row r="26" spans="1:8" ht="38.6" x14ac:dyDescent="0.3">
      <c r="B26" s="62">
        <v>36</v>
      </c>
      <c r="C26" s="90" t="str">
        <f>VLOOKUP(B26,OrgIQ_Quest,2,FALSE)</f>
        <v>Wir geben uns gegenseitig hilfreiche Rückmeldung zu Handlung und Verhalten. Ziel ist dabei die gegenseitige Erinnerung an die beste natürliche Version von uns. // We give each other helpful feedback on action and behavior. The goal here is to remind each other of the best natural version of ourselves.</v>
      </c>
      <c r="D26" s="63">
        <v>5</v>
      </c>
      <c r="E26" s="64">
        <f>VLOOKUP($B26,CCM_Chart_lite!$AT$2:$AY$83,3,FALSE())</f>
        <v>3.8</v>
      </c>
      <c r="F26" s="64">
        <f>VLOOKUP($B26,CCM_Chart_lite!$AT$2:$AY$83,4,FALSE())</f>
        <v>0.9797958971132712</v>
      </c>
      <c r="G26" s="66"/>
    </row>
    <row r="27" spans="1:8" ht="51.45" x14ac:dyDescent="0.3">
      <c r="B27" s="62">
        <v>38</v>
      </c>
      <c r="C27" s="90" t="str">
        <f>VLOOKUP(B27,OrgIQ_Quest,2,FALSE)</f>
        <v>Wir erleben, dass "toxisches" Verhalten im Team (oder Management) angesprochen und gelöst wird. Dieses Verhalten wird nicht unterdrückt. Toxisch ist was gegen unsere Werte ist, also Manipulation, Politik, Macht, Angst, etc. // We experience that "toxic" behavior in the team (or management) is addressed and resolved. This behavior is not suppressed. Toxic behavior is what is against our values, i.e. manipulation, politics, power, fear, etc.</v>
      </c>
      <c r="D27" s="63">
        <v>5</v>
      </c>
      <c r="E27" s="64">
        <f>VLOOKUP($B27,CCM_Chart_lite!$AT$2:$AY$83,3,FALSE())</f>
        <v>2.2000000000000002</v>
      </c>
      <c r="F27" s="64">
        <f>VLOOKUP($B27,CCM_Chart_lite!$AT$2:$AY$83,4,FALSE())</f>
        <v>1.1661903789690602</v>
      </c>
      <c r="G27" s="66"/>
    </row>
    <row r="28" spans="1:8" ht="15.9" x14ac:dyDescent="0.45">
      <c r="A28" s="59" t="s">
        <v>33</v>
      </c>
      <c r="B28" s="60" t="s">
        <v>3</v>
      </c>
      <c r="C28" s="75" t="s">
        <v>4</v>
      </c>
      <c r="D28" s="60" t="s">
        <v>5</v>
      </c>
      <c r="E28" s="69" t="s">
        <v>6</v>
      </c>
      <c r="F28" s="69" t="s">
        <v>7</v>
      </c>
      <c r="G28" s="83" t="s">
        <v>450</v>
      </c>
    </row>
    <row r="29" spans="1:8" ht="38.6" x14ac:dyDescent="0.3">
      <c r="B29" s="62">
        <v>41</v>
      </c>
      <c r="C29" s="90" t="str">
        <f t="shared" ref="C29:C34" si="1">VLOOKUP(B29,OrgIQ_Quest,2,FALSE)</f>
        <v>Wir organisieren unsere Arbeit und unseren Alltag, sodass wir möglichst leicht und lange im "Flow" (Zustand der Versunkenheit in der Arbeit) sind. // We organize our work and our everyday life so that we are in "flow" (a state of complete immersion in an activity) as easily and for as long as possible.</v>
      </c>
      <c r="D29" s="63">
        <v>6</v>
      </c>
      <c r="E29" s="64">
        <f>VLOOKUP($B29,CCM_Chart_lite!$AT$2:$AY$83,3,FALSE())</f>
        <v>4.2</v>
      </c>
      <c r="F29" s="64">
        <f>VLOOKUP($B29,CCM_Chart_lite!$AT$2:$AY$83,4,FALSE())</f>
        <v>0.74833147735478833</v>
      </c>
      <c r="G29" s="84"/>
    </row>
    <row r="30" spans="1:8" ht="25.75" x14ac:dyDescent="0.3">
      <c r="B30" s="62">
        <v>42</v>
      </c>
      <c r="C30" s="90" t="str">
        <f t="shared" si="1"/>
        <v>"Zeit im Flow" ist eine wichtige Team-Metrik, die wir alle kennen und verbessern. // "Time in flow" is an important team metric that we all know and are improving.</v>
      </c>
      <c r="D30" s="63">
        <v>6</v>
      </c>
      <c r="E30" s="64">
        <f>VLOOKUP($B30,CCM_Chart_lite!$AT$2:$AY$83,3,FALSE())</f>
        <v>4.2</v>
      </c>
      <c r="F30" s="64">
        <f>VLOOKUP($B30,CCM_Chart_lite!$AT$2:$AY$83,4,FALSE())</f>
        <v>0.74833147735478833</v>
      </c>
      <c r="G30" s="84"/>
    </row>
    <row r="31" spans="1:8" x14ac:dyDescent="0.3">
      <c r="B31" s="62">
        <v>44</v>
      </c>
      <c r="C31" s="90" t="str">
        <f t="shared" si="1"/>
        <v>Produktivität ist uns wichtiger, als lange Arbeitszeit. // Productivity is more important to us than long working hours.</v>
      </c>
      <c r="D31" s="63">
        <v>6</v>
      </c>
      <c r="E31" s="64">
        <f>VLOOKUP($B31,CCM_Chart_lite!$AT$2:$AY$83,3,FALSE())</f>
        <v>4.4000000000000004</v>
      </c>
      <c r="F31" s="64">
        <f>VLOOKUP($B31,CCM_Chart_lite!$AT$2:$AY$83,4,FALSE())</f>
        <v>0.8</v>
      </c>
      <c r="G31" s="84"/>
    </row>
    <row r="32" spans="1:8" ht="25.75" x14ac:dyDescent="0.3">
      <c r="B32" s="62">
        <v>45</v>
      </c>
      <c r="C32" s="90" t="str">
        <f t="shared" si="1"/>
        <v>Wir können den Zustand von Flow in Arbeits-Meetings und bei der gemeinsamen Arbeit erreichen. // We can also achieve the state of flow in work meetings and when working together.</v>
      </c>
      <c r="D32" s="63">
        <v>6</v>
      </c>
      <c r="E32" s="64">
        <f>VLOOKUP($B32,CCM_Chart_lite!$AT$2:$AY$83,3,FALSE())</f>
        <v>4.4000000000000004</v>
      </c>
      <c r="F32" s="64">
        <f>VLOOKUP($B32,CCM_Chart_lite!$AT$2:$AY$83,4,FALSE())</f>
        <v>0.4898979485566356</v>
      </c>
      <c r="G32" s="84"/>
    </row>
    <row r="33" spans="1:7" ht="25.75" x14ac:dyDescent="0.3">
      <c r="B33" s="62">
        <v>47</v>
      </c>
      <c r="C33" s="90" t="str">
        <f t="shared" si="1"/>
        <v>Wir erleben, dass wir zusammen lachen, streiten, hart arbeiten und auch feiern können. Das ist in guter Balance. // We experience that we can laugh, argue, work hard and also celebrate together. That is in good balance.</v>
      </c>
      <c r="D33" s="63">
        <v>6</v>
      </c>
      <c r="E33" s="64">
        <f>VLOOKUP($B33,CCM_Chart_lite!$AT$2:$AY$83,3,FALSE())</f>
        <v>3.6</v>
      </c>
      <c r="F33" s="64">
        <f>VLOOKUP($B33,CCM_Chart_lite!$AT$2:$AY$83,4,FALSE())</f>
        <v>1.3564659966250536</v>
      </c>
      <c r="G33" s="84"/>
    </row>
    <row r="34" spans="1:7" ht="25.75" x14ac:dyDescent="0.3">
      <c r="B34" s="62">
        <v>48</v>
      </c>
      <c r="C34" s="90" t="str">
        <f t="shared" si="1"/>
        <v>Wir probieren gerne Neues aus, auch wenn wir scheitern können. Wir sind dabei mutig, weil wir großartig sein wollen. // We like to try new things, even if we may fail. We are brave in doing so because we want to be great.</v>
      </c>
      <c r="D34" s="63">
        <v>6</v>
      </c>
      <c r="E34" s="64">
        <f>VLOOKUP($B34,CCM_Chart_lite!$AT$2:$AY$83,3,FALSE())</f>
        <v>3.4</v>
      </c>
      <c r="F34" s="64">
        <f>VLOOKUP($B34,CCM_Chart_lite!$AT$2:$AY$83,4,FALSE())</f>
        <v>1.3564659966250536</v>
      </c>
      <c r="G34" s="84"/>
    </row>
    <row r="35" spans="1:7" ht="15.9" x14ac:dyDescent="0.3">
      <c r="A35" s="59" t="s">
        <v>40</v>
      </c>
      <c r="B35" s="60" t="s">
        <v>3</v>
      </c>
      <c r="C35" s="60" t="s">
        <v>4</v>
      </c>
      <c r="D35" s="60" t="s">
        <v>5</v>
      </c>
      <c r="E35" s="69" t="s">
        <v>6</v>
      </c>
      <c r="F35" s="69" t="s">
        <v>7</v>
      </c>
      <c r="G35" s="83" t="s">
        <v>450</v>
      </c>
    </row>
    <row r="36" spans="1:7" ht="25.75" x14ac:dyDescent="0.3">
      <c r="B36" s="62">
        <v>52</v>
      </c>
      <c r="C36" s="90" t="str">
        <f>VLOOKUP(B36,OrgIQ_Quest,2,FALSE)</f>
        <v>Wir sind für unsere Ergebnisse verantwortlich. Wenn wir scheitern, lernen wir daraus. // We are responsible for our results. When we fail, we learn from it.</v>
      </c>
      <c r="D36" s="63">
        <v>7</v>
      </c>
      <c r="E36" s="64">
        <f>VLOOKUP($B36,CCM_Chart_lite!$AT$2:$AY$83,3,FALSE())</f>
        <v>4.2</v>
      </c>
      <c r="F36" s="64">
        <f>VLOOKUP($B36,CCM_Chart_lite!$AT$2:$AY$83,4,FALSE())</f>
        <v>0.74833147735478833</v>
      </c>
      <c r="G36" s="66"/>
    </row>
    <row r="37" spans="1:7" ht="25.75" x14ac:dyDescent="0.3">
      <c r="B37" s="62">
        <v>53</v>
      </c>
      <c r="C37" s="90" t="str">
        <f>VLOOKUP(B37,OrgIQ_Quest,2,FALSE)</f>
        <v>Wir loben lieber andere, als uns selbst. Wir haben Freude daran, gute Dinge übereinander zu sagen. // We prefer to praise others rather than ourselves. We take pleasure in saying good things about each other.</v>
      </c>
      <c r="D37" s="63">
        <v>7</v>
      </c>
      <c r="E37" s="64">
        <f>VLOOKUP($B37,CCM_Chart_lite!$AT$2:$AY$83,3,FALSE())</f>
        <v>1.25</v>
      </c>
      <c r="F37" s="64">
        <f>VLOOKUP($B37,CCM_Chart_lite!$AT$2:$AY$83,4,FALSE())</f>
        <v>0.4330127018922193</v>
      </c>
      <c r="G37" s="66"/>
    </row>
    <row r="38" spans="1:7" ht="25.75" x14ac:dyDescent="0.3">
      <c r="B38" s="62">
        <v>55</v>
      </c>
      <c r="C38" s="90" t="str">
        <f>VLOOKUP(B38,OrgIQ_Quest,2,FALSE)</f>
        <v>Für uns ist der Erfolg des Teams wichtiger, als einzelne herausragende Erfolge. // For us, the success of the team is more important than individual outstanding successes.</v>
      </c>
      <c r="D38" s="63">
        <v>7</v>
      </c>
      <c r="E38" s="64">
        <f>VLOOKUP($B38,CCM_Chart_lite!$AT$2:$AY$83,3,FALSE())</f>
        <v>4.2</v>
      </c>
      <c r="F38" s="64">
        <f>VLOOKUP($B38,CCM_Chart_lite!$AT$2:$AY$83,4,FALSE())</f>
        <v>0.74833147735478833</v>
      </c>
      <c r="G38" s="66"/>
    </row>
    <row r="39" spans="1:7" ht="25.75" x14ac:dyDescent="0.3">
      <c r="B39" s="62">
        <v>57</v>
      </c>
      <c r="C39" s="90" t="str">
        <f>VLOOKUP(B39,OrgIQ_Quest,2,FALSE)</f>
        <v>Kundenzufriedenheit ist wesentlicher Kern von Purpose,  Richtung und Zielen. // Customer satisfaction is at the heart of our purpose, direction and objectives.</v>
      </c>
      <c r="D39" s="63">
        <v>7</v>
      </c>
      <c r="E39" s="64">
        <f>VLOOKUP($B39,CCM_Chart_lite!$AT$2:$AY$83,3,FALSE())</f>
        <v>3.8</v>
      </c>
      <c r="F39" s="64">
        <f>VLOOKUP($B39,CCM_Chart_lite!$AT$2:$AY$83,4,FALSE())</f>
        <v>0.9797958971132712</v>
      </c>
      <c r="G39" s="66"/>
    </row>
    <row r="40" spans="1:7" ht="38.6" x14ac:dyDescent="0.3">
      <c r="B40" s="62">
        <v>59</v>
      </c>
      <c r="C40" s="90" t="str">
        <f>VLOOKUP(B40,OrgIQ_Quest,2,FALSE)</f>
        <v>In der Organisation bekommt die tiefe emotionale Ebene (Deep Soft Skills) die gleiche Aufmerksamkeit und Versorgung wie das körperliche Wohl (z.B. Arbeitsplatzergonomie, Essen und Sport). // In the organization, the deep emotional level (Deep Soft Skills) receives the same attention and care as physical well-being (e.g. workplace ergonomics, food and sport).</v>
      </c>
      <c r="D40" s="63">
        <v>7</v>
      </c>
      <c r="E40" s="64">
        <f>VLOOKUP($B40,CCM_Chart_lite!$AT$2:$AY$83,3,FALSE())</f>
        <v>4.4000000000000004</v>
      </c>
      <c r="F40" s="64">
        <f>VLOOKUP($B40,CCM_Chart_lite!$AT$2:$AY$83,4,FALSE())</f>
        <v>0.4898979485566356</v>
      </c>
      <c r="G40" s="66"/>
    </row>
    <row r="41" spans="1:7" ht="15.9" x14ac:dyDescent="0.3">
      <c r="A41" s="59" t="s">
        <v>46</v>
      </c>
      <c r="B41" s="60" t="s">
        <v>3</v>
      </c>
      <c r="C41" s="60" t="s">
        <v>4</v>
      </c>
      <c r="D41" s="60" t="s">
        <v>5</v>
      </c>
      <c r="E41" s="69" t="s">
        <v>6</v>
      </c>
      <c r="F41" s="69" t="s">
        <v>7</v>
      </c>
      <c r="G41" s="83" t="s">
        <v>450</v>
      </c>
    </row>
    <row r="42" spans="1:7" ht="25.75" x14ac:dyDescent="0.3">
      <c r="B42" s="62">
        <v>63</v>
      </c>
      <c r="C42" s="90" t="str">
        <f t="shared" ref="C42:C49" si="2">VLOOKUP(B42,OrgIQ_Quest,2,FALSE)</f>
        <v>Zusammenspiel zwischen Clockwork (Management) und Network (Fachkräfte): Ich fühle mich von der anderen Gruppe gesehen, gehört und verstanden. // Interaction between Clockwork (management) and Network (specialists): I feel seen, heard and understood by the other group.</v>
      </c>
      <c r="D42" s="63">
        <v>8</v>
      </c>
      <c r="E42" s="64">
        <f>VLOOKUP($B42,CCM_Chart_lite!$AT$2:$AY$83,3,FALSE())</f>
        <v>4.4000000000000004</v>
      </c>
      <c r="F42" s="64">
        <f>VLOOKUP($B42,CCM_Chart_lite!$AT$2:$AY$83,4,FALSE())</f>
        <v>0.8</v>
      </c>
      <c r="G42" s="86"/>
    </row>
    <row r="43" spans="1:7" ht="25.75" x14ac:dyDescent="0.3">
      <c r="B43" s="62">
        <v>69</v>
      </c>
      <c r="C43" s="90" t="str">
        <f t="shared" si="2"/>
        <v>Über Werteverstöße wird offen geredet und ist es eine wichtige Metrik innerhalb des Teams und der Organisation. // Violations of values are talked about openly and are an important metric within the team and the organization.</v>
      </c>
      <c r="D43" s="63">
        <v>8</v>
      </c>
      <c r="E43" s="64">
        <f>VLOOKUP($B43,CCM_Chart_lite!$AT$2:$AY$83,3,FALSE())</f>
        <v>3.8</v>
      </c>
      <c r="F43" s="64">
        <f>VLOOKUP($B43,CCM_Chart_lite!$AT$2:$AY$83,4,FALSE())</f>
        <v>0.9797958971132712</v>
      </c>
      <c r="G43" s="86"/>
    </row>
    <row r="44" spans="1:7" x14ac:dyDescent="0.3">
      <c r="B44" s="62">
        <v>71</v>
      </c>
      <c r="C44" s="90" t="str">
        <f t="shared" si="2"/>
        <v>Die wirklichen Absichten sind immer klar (auf allen Ebenen). // The real intentions are always clear (at all levels).</v>
      </c>
      <c r="D44" s="63">
        <v>8</v>
      </c>
      <c r="E44" s="64">
        <f>VLOOKUP($B44,CCM_Chart_lite!$AT$2:$AY$83,3,FALSE())</f>
        <v>4.2</v>
      </c>
      <c r="F44" s="64">
        <f>VLOOKUP($B44,CCM_Chart_lite!$AT$2:$AY$83,4,FALSE())</f>
        <v>0.74833147735478833</v>
      </c>
      <c r="G44" s="86"/>
    </row>
    <row r="45" spans="1:7" x14ac:dyDescent="0.3">
      <c r="B45" s="62">
        <v>72</v>
      </c>
      <c r="C45" s="90" t="str">
        <f t="shared" si="2"/>
        <v>Es gibt keine Politik und Machtspielchen. // There are no politics and power games.</v>
      </c>
      <c r="D45" s="63">
        <v>8</v>
      </c>
      <c r="E45" s="64">
        <f>VLOOKUP($B45,CCM_Chart_lite!$AT$2:$AY$83,3,FALSE())</f>
        <v>4.5999999999999996</v>
      </c>
      <c r="F45" s="64">
        <f>VLOOKUP($B45,CCM_Chart_lite!$AT$2:$AY$83,4,FALSE())</f>
        <v>0.8</v>
      </c>
      <c r="G45" s="86"/>
    </row>
    <row r="46" spans="1:7" ht="25.75" x14ac:dyDescent="0.3">
      <c r="B46" s="62">
        <v>73</v>
      </c>
      <c r="C46" s="90" t="str">
        <f t="shared" si="2"/>
        <v>Wertschätzung wird für die Arbeit und den Wert als Person gezeigt. Ich erlebe das in persönlichen und aufrichtigen Begegnungen. // Appreciation is shown for the work and the value as a person. I experience this in personal and sincere encounters.</v>
      </c>
      <c r="D46" s="63">
        <v>8</v>
      </c>
      <c r="E46" s="64">
        <f>VLOOKUP($B46,CCM_Chart_lite!$AT$2:$AY$83,3,FALSE())</f>
        <v>3.4</v>
      </c>
      <c r="F46" s="64">
        <f>VLOOKUP($B46,CCM_Chart_lite!$AT$2:$AY$83,4,FALSE())</f>
        <v>1.3564659966250536</v>
      </c>
      <c r="G46" s="86"/>
    </row>
    <row r="47" spans="1:7" x14ac:dyDescent="0.3">
      <c r="B47" s="62">
        <v>75</v>
      </c>
      <c r="C47" s="90" t="str">
        <f t="shared" si="2"/>
        <v>Veränderungen innerhalb der Organisation werden reibungslos bewältigt. // Changes within the organization are managed smoothly.</v>
      </c>
      <c r="D47" s="63">
        <v>8</v>
      </c>
      <c r="E47" s="64">
        <f>VLOOKUP($B47,CCM_Chart_lite!$AT$2:$AY$83,3,FALSE())</f>
        <v>3.8</v>
      </c>
      <c r="F47" s="64">
        <f>VLOOKUP($B47,CCM_Chart_lite!$AT$2:$AY$83,4,FALSE())</f>
        <v>0.9797958971132712</v>
      </c>
      <c r="G47" s="86"/>
    </row>
    <row r="48" spans="1:7" ht="25.75" x14ac:dyDescent="0.3">
      <c r="B48" s="62">
        <v>78</v>
      </c>
      <c r="C48" s="90" t="str">
        <f t="shared" si="2"/>
        <v>Kreativität und die damit verbundenen Fehlschläge werden als wertvoller Teil unserer Arbeit anerkannt. // Creativity and the associated failures are recognized as a valuable part of our work.</v>
      </c>
      <c r="D48" s="63">
        <v>8</v>
      </c>
      <c r="E48" s="64">
        <f>VLOOKUP($B48,CCM_Chart_lite!$AT$2:$AY$83,3,FALSE())</f>
        <v>2.2000000000000002</v>
      </c>
      <c r="F48" s="64">
        <f>VLOOKUP($B48,CCM_Chart_lite!$AT$2:$AY$83,4,FALSE())</f>
        <v>1.1661903789690602</v>
      </c>
      <c r="G48" s="86"/>
    </row>
    <row r="49" spans="2:7" ht="25.75" x14ac:dyDescent="0.3">
      <c r="B49" s="62">
        <v>79</v>
      </c>
      <c r="C49" s="90" t="str">
        <f t="shared" si="2"/>
        <v>Ich erlebe im Clockwork (auch bei C-Leveln), dass er/sie einen Fehler zugibt, um Entschuldigung bittet oder etwas nicht weiß. // I experience in the Clockwork (also with C-levels) that he/she admits a mistake, asks for an apology or doesn't know something.</v>
      </c>
      <c r="D49" s="63">
        <v>8</v>
      </c>
      <c r="E49" s="64">
        <f>VLOOKUP($B49,CCM_Chart_lite!$AT$2:$AY$83,3,FALSE())</f>
        <v>3.6</v>
      </c>
      <c r="F49" s="64">
        <f>VLOOKUP($B49,CCM_Chart_lite!$AT$2:$AY$83,4,FALSE())</f>
        <v>1.4966629547095767</v>
      </c>
      <c r="G49" s="86"/>
    </row>
    <row r="50" spans="2:7" x14ac:dyDescent="0.3">
      <c r="B50" s="62"/>
      <c r="C50" s="91"/>
      <c r="D50" s="63"/>
      <c r="E50" s="64"/>
      <c r="F50" s="64"/>
      <c r="G50" s="86"/>
    </row>
    <row r="51" spans="2:7" x14ac:dyDescent="0.3">
      <c r="B51" s="70"/>
      <c r="C51" s="71"/>
      <c r="D51" s="70"/>
      <c r="E51" s="72"/>
      <c r="F51" s="72"/>
      <c r="G51" s="72"/>
    </row>
    <row r="52" spans="2:7" x14ac:dyDescent="0.3">
      <c r="B52" s="62" t="s">
        <v>47</v>
      </c>
      <c r="C52" s="91" t="s">
        <v>48</v>
      </c>
      <c r="D52" s="63"/>
      <c r="E52" s="73">
        <v>5</v>
      </c>
      <c r="F52" s="73">
        <v>1.7</v>
      </c>
      <c r="G52" s="84"/>
    </row>
    <row r="55" spans="2:7" x14ac:dyDescent="0.3">
      <c r="B55" s="65">
        <f>COUNTIF(B3:B49,"&gt;0")</f>
        <v>40</v>
      </c>
    </row>
  </sheetData>
  <conditionalFormatting sqref="F24:F27 G51 F20:F22 F29:F34 F42:F52 F13:F18 F36:F40 F3:F5 F7:F11">
    <cfRule type="dataBar" priority="1">
      <dataBar>
        <cfvo type="min"/>
        <cfvo type="max"/>
        <color rgb="FFBFBFBF"/>
      </dataBar>
      <extLst>
        <ext xmlns:x14="http://schemas.microsoft.com/office/spreadsheetml/2009/9/main" uri="{B025F937-C7B1-47D3-B67F-A62EFF666E3E}">
          <x14:id>{018C5A3B-DA69-4852-8D77-8AF621135E0C}</x14:id>
        </ext>
      </extLst>
    </cfRule>
  </conditionalFormatting>
  <conditionalFormatting sqref="E24:F27 G51 E20:F22 E29:F34 E42:F52 E13:F18 E36:F40 E3:F5 E7:F11">
    <cfRule type="dataBar" priority="2">
      <dataBar>
        <cfvo type="min"/>
        <cfvo type="max"/>
        <color rgb="FFF8CBAD"/>
      </dataBar>
      <extLst>
        <ext xmlns:x14="http://schemas.microsoft.com/office/spreadsheetml/2009/9/main" uri="{B025F937-C7B1-47D3-B67F-A62EFF666E3E}">
          <x14:id>{D88A7B69-CAFF-434B-A28F-F0288B672C79}</x14:id>
        </ext>
      </extLst>
    </cfRule>
  </conditionalFormatting>
  <pageMargins left="0.7" right="0.7" top="0.78749999999999998" bottom="0.78749999999999998" header="0.511811023622047" footer="0.511811023622047"/>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dataBar" id="{018C5A3B-DA69-4852-8D77-8AF621135E0C}">
            <x14:dataBar gradient="0">
              <x14:cfvo type="autoMin"/>
              <x14:cfvo type="autoMax"/>
              <x14:negativeFillColor rgb="FFFF0000"/>
              <x14:axisColor rgb="FF000000"/>
            </x14:dataBar>
          </x14:cfRule>
          <xm:sqref>F24:F27 G51 F20:F22 F29:F34 F42:F52 F13:F18 F36:F40 F3:F5 F7:F11</xm:sqref>
        </x14:conditionalFormatting>
        <x14:conditionalFormatting xmlns:xm="http://schemas.microsoft.com/office/excel/2006/main">
          <x14:cfRule type="dataBar" id="{D88A7B69-CAFF-434B-A28F-F0288B672C79}">
            <x14:dataBar gradient="0">
              <x14:cfvo type="autoMin"/>
              <x14:cfvo type="autoMax"/>
              <x14:negativeFillColor rgb="FFFF0000"/>
              <x14:axisColor rgb="FF000000"/>
            </x14:dataBar>
          </x14:cfRule>
          <xm:sqref>E24:F27 G51 E20:F22 E29:F34 E42:F52 E13:F18 E36:F40 E3:F5 E7:F11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5EA6E-E72B-4683-A0B5-73FA1292AFCA}">
  <sheetPr>
    <tabColor rgb="FFFBE5D6"/>
  </sheetPr>
  <dimension ref="A1:D41"/>
  <sheetViews>
    <sheetView zoomScaleNormal="100" workbookViewId="0">
      <selection activeCell="C31" sqref="C31"/>
    </sheetView>
  </sheetViews>
  <sheetFormatPr baseColWidth="10" defaultColWidth="11.3828125" defaultRowHeight="12.9" x14ac:dyDescent="0.35"/>
  <cols>
    <col min="1" max="1" width="4.53515625" style="51" customWidth="1"/>
    <col min="2" max="2" width="5.69140625" style="51" customWidth="1"/>
    <col min="3" max="3" width="117.61328125" style="51" customWidth="1"/>
    <col min="4" max="4" width="5" style="51" customWidth="1"/>
    <col min="5" max="16384" width="11.3828125" style="51"/>
  </cols>
  <sheetData>
    <row r="1" spans="1:4" x14ac:dyDescent="0.35">
      <c r="A1" s="79" t="s">
        <v>82</v>
      </c>
      <c r="B1" s="79" t="s">
        <v>414</v>
      </c>
      <c r="C1" s="79" t="s">
        <v>299</v>
      </c>
      <c r="D1" s="79" t="s">
        <v>415</v>
      </c>
    </row>
    <row r="2" spans="1:4" x14ac:dyDescent="0.35">
      <c r="A2" s="81">
        <v>1</v>
      </c>
      <c r="B2" s="48">
        <v>1</v>
      </c>
      <c r="C2" s="80" t="str">
        <f>VLOOKUP($B2,'CCM1.3_lite'!$B$3:$D$49,2,FALSE())</f>
        <v>Wir wissen genau, warum es uns als Team gibt und wie wir zum großen "Purpose" von unserer Organisation beitragen. // We know exactly why we exist as a team and how we contribute to the great "Purpose" of our organization.</v>
      </c>
      <c r="D2" s="80">
        <f>VLOOKUP($B2,'CCM1.3_lite'!$B$3:$D$49,3,FALSE())</f>
        <v>1</v>
      </c>
    </row>
    <row r="3" spans="1:4" x14ac:dyDescent="0.35">
      <c r="A3" s="81">
        <v>2</v>
      </c>
      <c r="B3" s="48">
        <v>11</v>
      </c>
      <c r="C3" s="80" t="str">
        <f>VLOOKUP($B3,'CCM1.3_lite'!$B$3:$D$49,2,FALSE())</f>
        <v>Wir sind füreinander dankbar. // We are grateful for each other.</v>
      </c>
      <c r="D3" s="80">
        <f>VLOOKUP($B3,'CCM1.3_lite'!$B$3:$D$49,3,FALSE())</f>
        <v>2</v>
      </c>
    </row>
    <row r="4" spans="1:4" x14ac:dyDescent="0.35">
      <c r="A4" s="81">
        <v>5</v>
      </c>
      <c r="B4" s="48">
        <v>44</v>
      </c>
      <c r="C4" s="80" t="str">
        <f>VLOOKUP($B4,'CCM1.3_lite'!$B$3:$D$49,2,FALSE())</f>
        <v>Produktivität ist uns wichtiger, als lange Arbeitszeit. // Productivity is more important to us than long working hours.</v>
      </c>
      <c r="D4" s="80">
        <f>VLOOKUP($B4,'CCM1.3_lite'!$B$3:$D$49,3,FALSE())</f>
        <v>6</v>
      </c>
    </row>
    <row r="5" spans="1:4" x14ac:dyDescent="0.35">
      <c r="A5" s="81">
        <v>6</v>
      </c>
      <c r="B5" s="48">
        <v>72</v>
      </c>
      <c r="C5" s="80" t="str">
        <f>VLOOKUP($B5,'CCM1.3_lite'!$B$3:$D$49,2,FALSE())</f>
        <v>Es gibt keine Politik und Machtspielchen. // There are no politics and power games.</v>
      </c>
      <c r="D5" s="80">
        <f>VLOOKUP($B5,'CCM1.3_lite'!$B$3:$D$49,3,FALSE())</f>
        <v>8</v>
      </c>
    </row>
    <row r="6" spans="1:4" x14ac:dyDescent="0.35">
      <c r="A6" s="81">
        <v>9</v>
      </c>
      <c r="B6" s="48">
        <v>41</v>
      </c>
      <c r="C6" s="80" t="str">
        <f>VLOOKUP($B6,'CCM1.3_lite'!$B$3:$D$49,2,FALSE())</f>
        <v>Wir organisieren unsere Arbeit und unseren Alltag, sodass wir möglichst leicht und lange im "Flow" (Zustand der Versunkenheit in der Arbeit) sind. // We organize our work and our everyday life so that we are in "flow" (a state of complete immersion in an activity) as easily and for as long as possible.</v>
      </c>
      <c r="D6" s="80">
        <f>VLOOKUP($B6,'CCM1.3_lite'!$B$3:$D$49,3,FALSE())</f>
        <v>6</v>
      </c>
    </row>
    <row r="7" spans="1:4" x14ac:dyDescent="0.35">
      <c r="A7" s="81">
        <v>10</v>
      </c>
      <c r="B7" s="48">
        <v>55</v>
      </c>
      <c r="C7" s="80" t="str">
        <f>VLOOKUP($B7,'CCM1.3_lite'!$B$3:$D$49,2,FALSE())</f>
        <v>Für uns ist der Erfolg des Teams wichtiger, als einzelne herausragende Erfolge. // For us, the success of the team is more important than individual outstanding successes.</v>
      </c>
      <c r="D7" s="80">
        <f>VLOOKUP($B7,'CCM1.3_lite'!$B$3:$D$49,3,FALSE())</f>
        <v>7</v>
      </c>
    </row>
    <row r="8" spans="1:4" x14ac:dyDescent="0.35">
      <c r="A8" s="81">
        <v>11</v>
      </c>
      <c r="B8" s="48">
        <v>26</v>
      </c>
      <c r="C8" s="80" t="str">
        <f>VLOOKUP($B8,'CCM1.3_lite'!$B$3:$D$49,2,FALSE())</f>
        <v>Wir wissen, dass wir alle die getroffenen Entscheidungen voll und ganz unterstützen, auch wenn wir vorher nicht einer Meinung waren. // We know that we all fully support the decisions made, even if we disagreed beforehand.</v>
      </c>
      <c r="D8" s="80">
        <f>VLOOKUP($B8,'CCM1.3_lite'!$B$3:$D$49,3,FALSE())</f>
        <v>4</v>
      </c>
    </row>
    <row r="9" spans="1:4" x14ac:dyDescent="0.35">
      <c r="A9" s="81">
        <v>13</v>
      </c>
      <c r="B9" s="48">
        <v>75</v>
      </c>
      <c r="C9" s="80" t="str">
        <f>VLOOKUP($B9,'CCM1.3_lite'!$B$3:$D$49,2,FALSE())</f>
        <v>Veränderungen innerhalb der Organisation werden reibungslos bewältigt. // Changes within the organization are managed smoothly.</v>
      </c>
      <c r="D9" s="80">
        <f>VLOOKUP($B9,'CCM1.3_lite'!$B$3:$D$49,3,FALSE())</f>
        <v>8</v>
      </c>
    </row>
    <row r="10" spans="1:4" x14ac:dyDescent="0.35">
      <c r="A10" s="81">
        <v>15</v>
      </c>
      <c r="B10" s="48">
        <v>38</v>
      </c>
      <c r="C10" s="80" t="str">
        <f>VLOOKUP($B10,'CCM1.3_lite'!$B$3:$D$49,2,FALSE())</f>
        <v>Wir erleben, dass "toxisches" Verhalten im Team (oder Management) angesprochen und gelöst wird. Dieses Verhalten wird nicht unterdrückt. Toxisch ist was gegen unsere Werte ist, also Manipulation, Politik, Macht, Angst, etc. // We experience that "toxic" behavior in the team (or management) is addressed and resolved. This behavior is not suppressed. Toxic behavior is what is against our values, i.e. manipulation, politics, power, fear, etc.</v>
      </c>
      <c r="D10" s="80">
        <f>VLOOKUP($B10,'CCM1.3_lite'!$B$3:$D$49,3,FALSE())</f>
        <v>5</v>
      </c>
    </row>
    <row r="11" spans="1:4" x14ac:dyDescent="0.35">
      <c r="A11" s="81">
        <v>20</v>
      </c>
      <c r="B11" s="48">
        <v>42</v>
      </c>
      <c r="C11" s="80" t="str">
        <f>VLOOKUP($B11,'CCM1.3_lite'!$B$3:$D$49,2,FALSE())</f>
        <v>"Zeit im Flow" ist eine wichtige Team-Metrik, die wir alle kennen und verbessern. // "Time in flow" is an important team metric that we all know and are improving.</v>
      </c>
      <c r="D11" s="80">
        <f>VLOOKUP($B11,'CCM1.3_lite'!$B$3:$D$49,3,FALSE())</f>
        <v>6</v>
      </c>
    </row>
    <row r="12" spans="1:4" x14ac:dyDescent="0.35">
      <c r="A12" s="81">
        <v>23</v>
      </c>
      <c r="B12" s="48">
        <v>45</v>
      </c>
      <c r="C12" s="80" t="str">
        <f>VLOOKUP($B12,'CCM1.3_lite'!$B$3:$D$49,2,FALSE())</f>
        <v>Wir können den Zustand von Flow in Arbeits-Meetings und bei der gemeinsamen Arbeit erreichen. // We can also achieve the state of flow in work meetings and when working together.</v>
      </c>
      <c r="D12" s="80">
        <f>VLOOKUP($B12,'CCM1.3_lite'!$B$3:$D$49,3,FALSE())</f>
        <v>6</v>
      </c>
    </row>
    <row r="13" spans="1:4" x14ac:dyDescent="0.35">
      <c r="A13" s="81">
        <v>24</v>
      </c>
      <c r="B13" s="48">
        <v>18</v>
      </c>
      <c r="C13" s="80" t="str">
        <f>VLOOKUP($B13,'CCM1.3_lite'!$B$3:$D$49,2,FALSE())</f>
        <v>Mir fallen Situationen ein, in denen ich berechtigt kritisiert wurde und in denen meine Kritik von anderen angenommen wurde. // I can think of examples where I was justifiably criticized and where my criticism was accepted by others.</v>
      </c>
      <c r="D13" s="80">
        <f>VLOOKUP($B13,'CCM1.3_lite'!$B$3:$D$49,3,FALSE())</f>
        <v>3</v>
      </c>
    </row>
    <row r="14" spans="1:4" x14ac:dyDescent="0.35">
      <c r="A14" s="81">
        <v>27</v>
      </c>
      <c r="B14" s="48">
        <v>36</v>
      </c>
      <c r="C14" s="80" t="str">
        <f>VLOOKUP($B14,'CCM1.3_lite'!$B$3:$D$49,2,FALSE())</f>
        <v>Wir geben uns gegenseitig hilfreiche Rückmeldung zu Handlung und Verhalten. Ziel ist dabei die gegenseitige Erinnerung an die beste natürliche Version von uns. // We give each other helpful feedback on action and behavior. The goal here is to remind each other of the best natural version of ourselves.</v>
      </c>
      <c r="D14" s="80">
        <f>VLOOKUP($B14,'CCM1.3_lite'!$B$3:$D$49,3,FALSE())</f>
        <v>5</v>
      </c>
    </row>
    <row r="15" spans="1:4" x14ac:dyDescent="0.35">
      <c r="A15" s="81">
        <v>29</v>
      </c>
      <c r="B15" s="48">
        <v>78</v>
      </c>
      <c r="C15" s="80" t="str">
        <f>VLOOKUP($B15,'CCM1.3_lite'!$B$3:$D$49,2,FALSE())</f>
        <v>Kreativität und die damit verbundenen Fehlschläge werden als wertvoller Teil unserer Arbeit anerkannt. // Creativity and the associated failures are recognized as a valuable part of our work.</v>
      </c>
      <c r="D15" s="80">
        <f>VLOOKUP($B15,'CCM1.3_lite'!$B$3:$D$49,3,FALSE())</f>
        <v>8</v>
      </c>
    </row>
    <row r="16" spans="1:4" x14ac:dyDescent="0.35">
      <c r="A16" s="81">
        <v>31</v>
      </c>
      <c r="B16" s="48">
        <v>22</v>
      </c>
      <c r="C16" s="80" t="str">
        <f>VLOOKUP($B16,'CCM1.3_lite'!$B$3:$D$49,2,FALSE())</f>
        <v>Auch wenn wir mit völlig unterschiedlichen Vorstellungen diskutieren, fühle ich mich als Mensch immer sicher und wertgeschätzt. // Even if we discuss with completely different ideas, I always feel safe and valued as a person.</v>
      </c>
      <c r="D16" s="80">
        <f>VLOOKUP($B16,'CCM1.3_lite'!$B$3:$D$49,3,FALSE())</f>
        <v>3</v>
      </c>
    </row>
    <row r="17" spans="1:4" x14ac:dyDescent="0.35">
      <c r="A17" s="81">
        <v>32</v>
      </c>
      <c r="B17" s="48">
        <v>47</v>
      </c>
      <c r="C17" s="80" t="str">
        <f>VLOOKUP($B17,'CCM1.3_lite'!$B$3:$D$49,2,FALSE())</f>
        <v>Wir erleben, dass wir zusammen lachen, streiten, hart arbeiten und auch feiern können. Das ist in guter Balance. // We experience that we can laugh, argue, work hard and also celebrate together. That is in good balance.</v>
      </c>
      <c r="D17" s="80">
        <f>VLOOKUP($B17,'CCM1.3_lite'!$B$3:$D$49,3,FALSE())</f>
        <v>6</v>
      </c>
    </row>
    <row r="18" spans="1:4" x14ac:dyDescent="0.35">
      <c r="A18" s="81">
        <v>35</v>
      </c>
      <c r="B18" s="48">
        <v>53</v>
      </c>
      <c r="C18" s="80" t="str">
        <f>VLOOKUP($B18,'CCM1.3_lite'!$B$3:$D$49,2,FALSE())</f>
        <v>Wir loben lieber andere, als uns selbst. Wir haben Freude daran, gute Dinge übereinander zu sagen. // We prefer to praise others rather than ourselves. We take pleasure in saying good things about each other.</v>
      </c>
      <c r="D18" s="80">
        <f>VLOOKUP($B18,'CCM1.3_lite'!$B$3:$D$49,3,FALSE())</f>
        <v>7</v>
      </c>
    </row>
    <row r="19" spans="1:4" x14ac:dyDescent="0.35">
      <c r="A19" s="81">
        <v>36</v>
      </c>
      <c r="B19" s="48">
        <v>5</v>
      </c>
      <c r="C19" s="80" t="str">
        <f>VLOOKUP($B19,'CCM1.3_lite'!$B$3:$D$49,2,FALSE())</f>
        <v>Ich kann alle notwendigen operativen Entscheidungen treffen und sicher sein, dass ich den Purpose, die Richtung und die Ziele unterstütze. // I can make all necessary operational decisions and be sure that I support purpose, direction, and objectives.</v>
      </c>
      <c r="D19" s="80">
        <f>VLOOKUP($B19,'CCM1.3_lite'!$B$3:$D$49,3,FALSE())</f>
        <v>1</v>
      </c>
    </row>
    <row r="20" spans="1:4" x14ac:dyDescent="0.35">
      <c r="A20" s="81">
        <v>37</v>
      </c>
      <c r="B20" s="48">
        <v>10</v>
      </c>
      <c r="C20" s="80" t="str">
        <f>VLOOKUP($B20,'CCM1.3_lite'!$B$3:$D$49,2,FALSE())</f>
        <v>Kritik und Rückmeldung (beides positiv und negativ, in einem gesunden Verhältnis &gt;5:1) bekomme ich direkt und zeitnah; nicht über die Gerüchteküche oder das Management. // I receive criticism and feedback (both positive and negative, in a healthy ratio &gt;5:1) directly and promptly; not via the rumor mill or management.</v>
      </c>
      <c r="D20" s="80">
        <f>VLOOKUP($B20,'CCM1.3_lite'!$B$3:$D$49,3,FALSE())</f>
        <v>2</v>
      </c>
    </row>
    <row r="21" spans="1:4" x14ac:dyDescent="0.35">
      <c r="A21" s="81">
        <v>39</v>
      </c>
      <c r="B21" s="48">
        <v>79</v>
      </c>
      <c r="C21" s="80" t="str">
        <f>VLOOKUP($B21,'CCM1.3_lite'!$B$3:$D$49,2,FALSE())</f>
        <v>Ich erlebe im Clockwork (auch bei C-Leveln), dass er/sie einen Fehler zugibt, um Entschuldigung bittet oder etwas nicht weiß. // I experience in the Clockwork (also with C-levels) that he/she admits a mistake, asks for an apology or doesn't know something.</v>
      </c>
      <c r="D21" s="80">
        <f>VLOOKUP($B21,'CCM1.3_lite'!$B$3:$D$49,3,FALSE())</f>
        <v>8</v>
      </c>
    </row>
    <row r="22" spans="1:4" x14ac:dyDescent="0.35">
      <c r="A22" s="81">
        <v>40</v>
      </c>
      <c r="B22" s="48">
        <v>57</v>
      </c>
      <c r="C22" s="80" t="str">
        <f>VLOOKUP($B22,'CCM1.3_lite'!$B$3:$D$49,2,FALSE())</f>
        <v>Kundenzufriedenheit ist wesentlicher Kern von Purpose,  Richtung und Zielen. // Customer satisfaction is at the heart of our purpose, direction and objectives.</v>
      </c>
      <c r="D22" s="80">
        <f>VLOOKUP($B22,'CCM1.3_lite'!$B$3:$D$49,3,FALSE())</f>
        <v>7</v>
      </c>
    </row>
    <row r="23" spans="1:4" x14ac:dyDescent="0.35">
      <c r="A23" s="81">
        <v>41</v>
      </c>
      <c r="B23" s="48">
        <v>6</v>
      </c>
      <c r="C23" s="80" t="str">
        <f>VLOOKUP($B23,'CCM1.3_lite'!$B$3:$D$49,2,FALSE())</f>
        <v>Wir merken, wenn wir uns verletzen. Dann entschuldigen wir uns schnell und aufrichtig bei einander. // We notice when we hurt each other. Then we apologize to each other quickly and sincerely.</v>
      </c>
      <c r="D23" s="80">
        <f>VLOOKUP($B23,'CCM1.3_lite'!$B$3:$D$49,3,FALSE())</f>
        <v>2</v>
      </c>
    </row>
    <row r="24" spans="1:4" x14ac:dyDescent="0.35">
      <c r="A24" s="81">
        <v>43</v>
      </c>
      <c r="B24" s="48">
        <v>14</v>
      </c>
      <c r="C24" s="80" t="str">
        <f>VLOOKUP($B24,'CCM1.3_lite'!$B$3:$D$49,2,FALSE())</f>
        <v>Wir diskutieren leidenschaftlich und unverblümt über alle wichtigen Themen und haben stets das Ziel/den Purpose vor Augen. // We discuss passionately and bluntly about all important topics and always have the goal/purpose in mind.</v>
      </c>
      <c r="D24" s="80">
        <f>VLOOKUP($B24,'CCM1.3_lite'!$B$3:$D$49,3,FALSE())</f>
        <v>3</v>
      </c>
    </row>
    <row r="25" spans="1:4" x14ac:dyDescent="0.35">
      <c r="A25" s="81">
        <v>44</v>
      </c>
      <c r="B25" s="48">
        <v>73</v>
      </c>
      <c r="C25" s="80" t="str">
        <f>VLOOKUP($B25,'CCM1.3_lite'!$B$3:$D$49,2,FALSE())</f>
        <v>Wertschätzung wird für die Arbeit und den Wert als Person gezeigt. Ich erlebe das in persönlichen und aufrichtigen Begegnungen. // Appreciation is shown for the work and the value as a person. I experience this in personal and sincere encounters.</v>
      </c>
      <c r="D25" s="80">
        <f>VLOOKUP($B25,'CCM1.3_lite'!$B$3:$D$49,3,FALSE())</f>
        <v>8</v>
      </c>
    </row>
    <row r="26" spans="1:4" x14ac:dyDescent="0.35">
      <c r="A26" s="81">
        <v>45</v>
      </c>
      <c r="B26" s="48">
        <v>63</v>
      </c>
      <c r="C26" s="80" t="str">
        <f>VLOOKUP($B26,'CCM1.3_lite'!$B$3:$D$49,2,FALSE())</f>
        <v>Zusammenspiel zwischen Clockwork (Management) und Network (Fachkräfte): Ich fühle mich von der anderen Gruppe gesehen, gehört und verstanden. // Interaction between Clockwork (management) and Network (specialists): I feel seen, heard and understood by the other group.</v>
      </c>
      <c r="D26" s="80">
        <f>VLOOKUP($B26,'CCM1.3_lite'!$B$3:$D$49,3,FALSE())</f>
        <v>8</v>
      </c>
    </row>
    <row r="27" spans="1:4" x14ac:dyDescent="0.35">
      <c r="A27" s="81">
        <v>46</v>
      </c>
      <c r="B27" s="48">
        <v>23</v>
      </c>
      <c r="C27" s="80" t="str">
        <f>VLOOKUP($B27,'CCM1.3_lite'!$B$3:$D$49,2,FALSE())</f>
        <v>Nicht die Lösung von Konflikten steht im Mittelpunkt, sondern das wir voneinander lernen. Wir wollen die max. Anzahl von Perspektiven. // The focus is not on resolving conflicts, but on learning from each other. We want the maximum number of perspectives.</v>
      </c>
      <c r="D27" s="80">
        <f>VLOOKUP($B27,'CCM1.3_lite'!$B$3:$D$49,3,FALSE())</f>
        <v>3</v>
      </c>
    </row>
    <row r="28" spans="1:4" x14ac:dyDescent="0.35">
      <c r="A28" s="81">
        <v>47</v>
      </c>
      <c r="B28" s="50">
        <v>24</v>
      </c>
      <c r="C28" s="80" t="str">
        <f>VLOOKUP($B28,'CCM1.3_lite'!$B$3:$D$49,2,FALSE())</f>
        <v>Wenn ich bestehende Vorgehen, Konzepte und Ideen verbessere, dann wird das dankbar angenommen (und nicht als Kritik gesehen). // If I improve existing procedures, concepts and ideas, then this is gratefully accepted (and not seen as criticism).</v>
      </c>
      <c r="D28" s="80">
        <f>VLOOKUP($B28,'CCM1.3_lite'!$B$3:$D$49,3,FALSE())</f>
        <v>3</v>
      </c>
    </row>
    <row r="29" spans="1:4" x14ac:dyDescent="0.35">
      <c r="A29" s="81">
        <v>48</v>
      </c>
      <c r="B29" s="50">
        <v>71</v>
      </c>
      <c r="C29" s="80" t="str">
        <f>VLOOKUP($B29,'CCM1.3_lite'!$B$3:$D$49,2,FALSE())</f>
        <v>Die wirklichen Absichten sind immer klar (auf allen Ebenen). // The real intentions are always clear (at all levels).</v>
      </c>
      <c r="D29" s="80">
        <f>VLOOKUP($B29,'CCM1.3_lite'!$B$3:$D$49,3,FALSE())</f>
        <v>8</v>
      </c>
    </row>
    <row r="30" spans="1:4" x14ac:dyDescent="0.35">
      <c r="A30" s="81">
        <v>51</v>
      </c>
      <c r="B30" s="50">
        <v>4</v>
      </c>
      <c r="C30" s="80" t="str">
        <f>VLOOKUP($B30,'CCM1.3_lite'!$B$3:$D$49,2,FALSE())</f>
        <v>Unser Purpose holt uns mit Kopf und Herz ab. Wir verstehen und fühlen es. // Our Purpose picks us up with head and heart. We understand and feel it.</v>
      </c>
      <c r="D30" s="80">
        <f>VLOOKUP($B30,'CCM1.3_lite'!$B$3:$D$49,3,FALSE())</f>
        <v>1</v>
      </c>
    </row>
    <row r="31" spans="1:4" x14ac:dyDescent="0.35">
      <c r="A31" s="81">
        <v>57</v>
      </c>
      <c r="B31" s="50">
        <v>48</v>
      </c>
      <c r="C31" s="80" t="str">
        <f>VLOOKUP($B31,'CCM1.3_lite'!$B$3:$D$49,2,FALSE())</f>
        <v>Wir probieren gerne Neues aus, auch wenn wir scheitern können. Wir sind dabei mutig, weil wir großartig sein wollen. // We like to try new things, even if we may fail. We are brave in doing so because we want to be great.</v>
      </c>
      <c r="D31" s="80">
        <f>VLOOKUP($B31,'CCM1.3_lite'!$B$3:$D$49,3,FALSE())</f>
        <v>6</v>
      </c>
    </row>
    <row r="32" spans="1:4" x14ac:dyDescent="0.35">
      <c r="A32" s="81">
        <v>61</v>
      </c>
      <c r="B32" s="50">
        <v>8</v>
      </c>
      <c r="C32" s="80" t="str">
        <f>VLOOKUP($B32,'CCM1.3_lite'!$B$3:$D$49,2,FALSE())</f>
        <v>Wir sind wie eine Familie, wie sie sein sollte, und können auch über Persönliches und Privates reden. // We are like a family, as it should be, and can also talk about personal and private things.</v>
      </c>
      <c r="D32" s="80">
        <f>VLOOKUP($B32,'CCM1.3_lite'!$B$3:$D$49,3,FALSE())</f>
        <v>2</v>
      </c>
    </row>
    <row r="33" spans="1:4" x14ac:dyDescent="0.35">
      <c r="A33" s="81">
        <v>62</v>
      </c>
      <c r="B33" s="50">
        <v>9</v>
      </c>
      <c r="C33" s="80" t="str">
        <f>VLOOKUP($B33,'CCM1.3_lite'!$B$3:$D$49,2,FALSE())</f>
        <v>Jeder kennt die Fähigkeiten und Stärken des anderen. Wir bitten um Hilfe und unterstützen uns gegenseitig. // Everyone knows the abilities and strengths of the other. We ask for help and support each other.</v>
      </c>
      <c r="D33" s="80">
        <f>VLOOKUP($B33,'CCM1.3_lite'!$B$3:$D$49,3,FALSE())</f>
        <v>2</v>
      </c>
    </row>
    <row r="34" spans="1:4" x14ac:dyDescent="0.35">
      <c r="A34" s="81">
        <v>63</v>
      </c>
      <c r="B34" s="50">
        <v>20</v>
      </c>
      <c r="C34" s="80" t="str">
        <f>VLOOKUP($B34,'CCM1.3_lite'!$B$3:$D$49,2,FALSE())</f>
        <v>Wir nehmen uns die Zeit einander zuzuhören, um uns zu verstehen. Wir wollen die besten Ideen, Lösungen und Ansätze finden. // We take the time to listen to each other in order to understand each other. We want to find the best ideas, solutions, and approaches.</v>
      </c>
      <c r="D34" s="80">
        <f>VLOOKUP($B34,'CCM1.3_lite'!$B$3:$D$49,3,FALSE())</f>
        <v>3</v>
      </c>
    </row>
    <row r="35" spans="1:4" x14ac:dyDescent="0.35">
      <c r="A35" s="81">
        <v>64</v>
      </c>
      <c r="B35" s="50">
        <v>34</v>
      </c>
      <c r="C35" s="80" t="str">
        <f>VLOOKUP($B35,'CCM1.3_lite'!$B$3:$D$49,2,FALSE())</f>
        <v>Ich liebe meine Arbeit. // I love my job.</v>
      </c>
      <c r="D35" s="80">
        <f>VLOOKUP($B35,'CCM1.3_lite'!$B$3:$D$49,3,FALSE())</f>
        <v>5</v>
      </c>
    </row>
    <row r="36" spans="1:4" x14ac:dyDescent="0.35">
      <c r="A36" s="81">
        <v>68</v>
      </c>
      <c r="B36" s="50">
        <v>25</v>
      </c>
      <c r="C36" s="80" t="str">
        <f>VLOOKUP($B36,'CCM1.3_lite'!$B$3:$D$49,2,FALSE())</f>
        <v>Wir helfen uns gegenseitig und wissen, woran wir arbeiten. // We help each other and know what we are working on.</v>
      </c>
      <c r="D36" s="80">
        <f>VLOOKUP($B36,'CCM1.3_lite'!$B$3:$D$49,3,FALSE())</f>
        <v>4</v>
      </c>
    </row>
    <row r="37" spans="1:4" x14ac:dyDescent="0.35">
      <c r="A37" s="81">
        <v>71</v>
      </c>
      <c r="B37" s="50">
        <v>69</v>
      </c>
      <c r="C37" s="80" t="str">
        <f>VLOOKUP($B37,'CCM1.3_lite'!$B$3:$D$49,2,FALSE())</f>
        <v>Über Werteverstöße wird offen geredet und ist es eine wichtige Metrik innerhalb des Teams und der Organisation. // Violations of values are talked about openly and are an important metric within the team and the organization.</v>
      </c>
      <c r="D37" s="80">
        <f>VLOOKUP($B37,'CCM1.3_lite'!$B$3:$D$49,3,FALSE())</f>
        <v>8</v>
      </c>
    </row>
    <row r="38" spans="1:4" x14ac:dyDescent="0.35">
      <c r="A38" s="81">
        <v>74</v>
      </c>
      <c r="B38" s="50">
        <v>29</v>
      </c>
      <c r="C38" s="80" t="str">
        <f>VLOOKUP($B38,'CCM1.3_lite'!$B$3:$D$49,2,FALSE())</f>
        <v>Wir können mit Unschärfe (Unsicherheit weil Informationen fehlen) bei Entscheidungen leben. Wir machen diese Unschärfe sichtbar. // We can live with fuzziness (uncertainty because information is missing) in decisions. We make this fuzziness visible.</v>
      </c>
      <c r="D38" s="80">
        <f>VLOOKUP($B38,'CCM1.3_lite'!$B$3:$D$49,3,FALSE())</f>
        <v>4</v>
      </c>
    </row>
    <row r="39" spans="1:4" x14ac:dyDescent="0.35">
      <c r="A39" s="81">
        <v>77</v>
      </c>
      <c r="B39" s="50">
        <v>52</v>
      </c>
      <c r="C39" s="80" t="str">
        <f>VLOOKUP($B39,'CCM1.3_lite'!$B$3:$D$49,2,FALSE())</f>
        <v>Wir sind für unsere Ergebnisse verantwortlich. Wenn wir scheitern, lernen wir daraus. // We are responsible for our results. When we fail, we learn from it.</v>
      </c>
      <c r="D39" s="80">
        <f>VLOOKUP($B39,'CCM1.3_lite'!$B$3:$D$49,3,FALSE())</f>
        <v>7</v>
      </c>
    </row>
    <row r="40" spans="1:4" x14ac:dyDescent="0.35">
      <c r="A40" s="81">
        <v>78</v>
      </c>
      <c r="B40" s="50">
        <v>59</v>
      </c>
      <c r="C40" s="80" t="str">
        <f>VLOOKUP($B40,'CCM1.3_lite'!$B$3:$D$49,2,FALSE())</f>
        <v>In der Organisation bekommt die tiefe emotionale Ebene (Deep Soft Skills) die gleiche Aufmerksamkeit und Versorgung wie das körperliche Wohl (z.B. Arbeitsplatzergonomie, Essen und Sport). // In the organization, the deep emotional level (Deep Soft Skills) receives the same attention and care as physical well-being (e.g. workplace ergonomics, food and sport).</v>
      </c>
      <c r="D40" s="80">
        <f>VLOOKUP($B40,'CCM1.3_lite'!$B$3:$D$49,3,FALSE())</f>
        <v>7</v>
      </c>
    </row>
    <row r="41" spans="1:4" x14ac:dyDescent="0.35">
      <c r="A41" s="81">
        <v>79</v>
      </c>
      <c r="B41" s="50">
        <v>35</v>
      </c>
      <c r="C41" s="80" t="str">
        <f>VLOOKUP($B41,'CCM1.3_lite'!$B$3:$D$49,2,FALSE())</f>
        <v>Wir messen uns alle an den selben hohen Standards. // We all measure ourselves against the same high standards.</v>
      </c>
      <c r="D41" s="80">
        <f>VLOOKUP($B41,'CCM1.3_lite'!$B$3:$D$49,3,FALSE())</f>
        <v>5</v>
      </c>
    </row>
  </sheetData>
  <conditionalFormatting sqref="B1:B1048576">
    <cfRule type="duplicateValues" dxfId="3" priority="1"/>
  </conditionalFormatting>
  <conditionalFormatting sqref="A2:A41">
    <cfRule type="expression" dxfId="2" priority="207">
      <formula>COUNTIF($B$2:$B$41,A2)=0</formula>
    </cfRule>
  </conditionalFormatting>
  <pageMargins left="0.7" right="0.7" top="0.78749999999999998" bottom="0.78749999999999998"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E78C-C0A4-492C-98D9-A0D1B7BF79D0}">
  <sheetPr>
    <tabColor rgb="FF1F9999"/>
  </sheetPr>
  <dimension ref="A1:AX49"/>
  <sheetViews>
    <sheetView zoomScaleNormal="100" workbookViewId="0">
      <selection activeCell="AX2" sqref="AX2"/>
    </sheetView>
  </sheetViews>
  <sheetFormatPr baseColWidth="10" defaultColWidth="11.3828125" defaultRowHeight="12.9" x14ac:dyDescent="0.3"/>
  <cols>
    <col min="1" max="1" width="14.3828125" style="38" customWidth="1"/>
    <col min="2" max="2" width="7.3828125" style="38" customWidth="1"/>
    <col min="3" max="3" width="7.69140625" style="38" customWidth="1"/>
    <col min="4" max="4" width="6" style="38" customWidth="1"/>
    <col min="5" max="5" width="7.69140625" style="38" customWidth="1"/>
    <col min="6" max="6" width="6" style="38" customWidth="1"/>
    <col min="7" max="7" width="7.69140625" style="38" customWidth="1"/>
    <col min="8" max="8" width="11.53515625" style="38" customWidth="1"/>
    <col min="9" max="9" width="7.69140625" style="38" customWidth="1"/>
    <col min="10" max="10" width="12" style="38" customWidth="1"/>
    <col min="11" max="11" width="7.69140625" style="38" customWidth="1"/>
    <col min="12" max="14" width="10.3828125" style="38" customWidth="1"/>
    <col min="15" max="15" width="7.69140625" style="38" customWidth="1"/>
    <col min="16" max="16" width="8.3046875" style="38" customWidth="1"/>
    <col min="17" max="17" width="10.3046875" style="38" customWidth="1"/>
    <col min="18" max="18" width="7.3828125" style="38" customWidth="1"/>
    <col min="19" max="43" width="6.69140625" style="38" customWidth="1"/>
    <col min="44" max="45" width="2.69140625" style="38" customWidth="1"/>
    <col min="46" max="46" width="5.3046875" style="38" customWidth="1"/>
    <col min="47" max="47" width="5.15234375" style="38" customWidth="1"/>
    <col min="48" max="48" width="6.15234375" style="38" customWidth="1"/>
    <col min="49" max="50" width="6.69140625" style="38" customWidth="1"/>
    <col min="51" max="16384" width="11.3828125" style="38"/>
  </cols>
  <sheetData>
    <row r="1" spans="1:50" ht="25.75" x14ac:dyDescent="0.3">
      <c r="A1" s="39" t="s">
        <v>50</v>
      </c>
      <c r="B1" s="39"/>
      <c r="C1" s="39" t="s">
        <v>51</v>
      </c>
      <c r="D1" s="39"/>
      <c r="E1" s="39" t="s">
        <v>52</v>
      </c>
      <c r="F1" s="39"/>
      <c r="G1" s="39" t="s">
        <v>53</v>
      </c>
      <c r="H1" s="39"/>
      <c r="I1" s="39" t="s">
        <v>54</v>
      </c>
      <c r="J1" s="39"/>
      <c r="K1" s="39" t="s">
        <v>55</v>
      </c>
      <c r="L1" s="39"/>
      <c r="M1" s="39" t="s">
        <v>56</v>
      </c>
      <c r="N1" s="39"/>
      <c r="O1" s="39" t="s">
        <v>492</v>
      </c>
      <c r="P1" s="39"/>
      <c r="R1" s="39"/>
      <c r="S1" s="39" t="s">
        <v>57</v>
      </c>
      <c r="T1" s="39" t="s">
        <v>58</v>
      </c>
      <c r="U1" s="39" t="s">
        <v>59</v>
      </c>
      <c r="V1" s="39" t="s">
        <v>60</v>
      </c>
      <c r="W1" s="39" t="s">
        <v>61</v>
      </c>
      <c r="X1" s="39" t="s">
        <v>62</v>
      </c>
      <c r="Y1" s="39" t="s">
        <v>63</v>
      </c>
      <c r="Z1" s="39" t="s">
        <v>64</v>
      </c>
      <c r="AA1" s="39" t="s">
        <v>65</v>
      </c>
      <c r="AB1" s="39" t="s">
        <v>66</v>
      </c>
      <c r="AC1" s="39" t="s">
        <v>67</v>
      </c>
      <c r="AD1" s="39" t="s">
        <v>68</v>
      </c>
      <c r="AE1" s="39" t="s">
        <v>69</v>
      </c>
      <c r="AF1" s="39" t="s">
        <v>70</v>
      </c>
      <c r="AG1" s="39" t="s">
        <v>71</v>
      </c>
      <c r="AH1" s="39" t="s">
        <v>72</v>
      </c>
      <c r="AI1" s="39" t="s">
        <v>73</v>
      </c>
      <c r="AJ1" s="39" t="s">
        <v>74</v>
      </c>
      <c r="AK1" s="39" t="s">
        <v>75</v>
      </c>
      <c r="AL1" s="39" t="s">
        <v>76</v>
      </c>
      <c r="AM1" s="39" t="s">
        <v>77</v>
      </c>
      <c r="AN1" s="39" t="s">
        <v>78</v>
      </c>
      <c r="AO1" s="39" t="s">
        <v>79</v>
      </c>
      <c r="AP1" s="39" t="s">
        <v>80</v>
      </c>
      <c r="AQ1" s="39" t="s">
        <v>81</v>
      </c>
      <c r="AT1" s="39" t="s">
        <v>82</v>
      </c>
      <c r="AU1" s="39" t="s">
        <v>83</v>
      </c>
      <c r="AV1" s="39" t="s">
        <v>84</v>
      </c>
      <c r="AW1" s="39" t="s">
        <v>85</v>
      </c>
      <c r="AX1" s="88" t="s">
        <v>495</v>
      </c>
    </row>
    <row r="2" spans="1:50" x14ac:dyDescent="0.3">
      <c r="A2" s="39">
        <v>1</v>
      </c>
      <c r="B2" s="39" t="s">
        <v>2</v>
      </c>
      <c r="C2" s="39">
        <v>2</v>
      </c>
      <c r="D2" s="39" t="s">
        <v>10</v>
      </c>
      <c r="E2" s="39">
        <v>3</v>
      </c>
      <c r="F2" s="39" t="s">
        <v>16</v>
      </c>
      <c r="G2" s="39">
        <v>4</v>
      </c>
      <c r="H2" s="39" t="s">
        <v>22</v>
      </c>
      <c r="I2" s="39">
        <v>5</v>
      </c>
      <c r="J2" s="39" t="s">
        <v>27</v>
      </c>
      <c r="K2" s="39">
        <v>6</v>
      </c>
      <c r="L2" s="39" t="s">
        <v>86</v>
      </c>
      <c r="M2" s="39">
        <v>7</v>
      </c>
      <c r="N2" s="39" t="s">
        <v>40</v>
      </c>
      <c r="O2" s="39">
        <v>8</v>
      </c>
      <c r="P2" s="39" t="s">
        <v>46</v>
      </c>
      <c r="R2" s="40" t="s">
        <v>87</v>
      </c>
      <c r="S2" s="41">
        <v>3</v>
      </c>
      <c r="T2" s="42">
        <v>5</v>
      </c>
      <c r="U2" s="41">
        <v>5</v>
      </c>
      <c r="V2" s="42">
        <v>1</v>
      </c>
      <c r="W2" s="41">
        <v>5</v>
      </c>
      <c r="X2" s="43"/>
      <c r="Y2" s="43"/>
      <c r="Z2" s="43"/>
      <c r="AA2" s="43"/>
      <c r="AB2" s="43"/>
      <c r="AC2" s="43"/>
      <c r="AD2" s="43"/>
      <c r="AE2" s="43"/>
      <c r="AF2" s="43"/>
      <c r="AG2" s="43"/>
      <c r="AH2" s="43"/>
      <c r="AI2" s="43"/>
      <c r="AJ2" s="43"/>
      <c r="AK2" s="43"/>
      <c r="AL2" s="43"/>
      <c r="AM2" s="43"/>
      <c r="AN2" s="43"/>
      <c r="AO2" s="43"/>
      <c r="AP2" s="43"/>
      <c r="AQ2" s="43"/>
      <c r="AT2" s="81">
        <v>1</v>
      </c>
      <c r="AU2" s="48">
        <v>1</v>
      </c>
      <c r="AV2" s="45">
        <f>IF(COUNTIF($S2:$AQ2,"&gt;0")&gt;0,SUM($S2:$AQ2)/COUNTIF($S2:$AQ2,"&gt;0"),"")</f>
        <v>3.8</v>
      </c>
      <c r="AW2" s="46">
        <f>IF(COUNTIF($S2:$AQ2,"&gt;0") &gt; 0, _xlfn.STDEV.P($S2:$AQ2), "")</f>
        <v>1.6</v>
      </c>
      <c r="AX2" s="46">
        <f>IF(COUNTIF($S2:$AQ2,"&gt;0") &gt; 0, MIN($S2:$AQ2), "")</f>
        <v>1</v>
      </c>
    </row>
    <row r="3" spans="1:50" x14ac:dyDescent="0.3">
      <c r="A3" s="40" t="s">
        <v>88</v>
      </c>
      <c r="B3" s="47">
        <f>SUMIF($AU$2:$AU$45,A$2,$AV$2:$AV$45)</f>
        <v>11.8</v>
      </c>
      <c r="C3" s="40"/>
      <c r="D3" s="47">
        <f>SUMIF($AU$2:$AU$45,C$2,$AV$2:$AV$45)</f>
        <v>18.8</v>
      </c>
      <c r="E3" s="40"/>
      <c r="F3" s="47">
        <f>SUMIF($AU$2:$AU$45,E$2,$AV$2:$AV$45)</f>
        <v>22.6</v>
      </c>
      <c r="G3" s="40"/>
      <c r="H3" s="47">
        <f>SUMIF($AU$2:$AU$45,G$2,$AV$2:$AV$45)</f>
        <v>9.4</v>
      </c>
      <c r="I3" s="40"/>
      <c r="J3" s="47">
        <f>SUMIF($AU$2:$AU$45,I$2,$AV$2:$AV$45)</f>
        <v>13.799999999999999</v>
      </c>
      <c r="K3" s="40"/>
      <c r="L3" s="47">
        <f>SUMIF($AU$2:$AU$45,K$2,$AV$2:$AV$45)</f>
        <v>24.200000000000003</v>
      </c>
      <c r="M3" s="40"/>
      <c r="N3" s="47">
        <f>SUMIF($AU$2:$AU$45,M$2,$AV$2:$AV$45)</f>
        <v>17.850000000000001</v>
      </c>
      <c r="O3" s="40"/>
      <c r="P3" s="47">
        <f>SUMIF($AU$2:$AU$45,O$2,$AV$2:$AV$45)</f>
        <v>30</v>
      </c>
      <c r="R3" s="40" t="s">
        <v>89</v>
      </c>
      <c r="S3" s="41">
        <v>3</v>
      </c>
      <c r="T3" s="42">
        <v>4</v>
      </c>
      <c r="U3" s="41">
        <v>5</v>
      </c>
      <c r="V3" s="42">
        <v>1</v>
      </c>
      <c r="W3" s="41">
        <v>4</v>
      </c>
      <c r="X3" s="43"/>
      <c r="Y3" s="43"/>
      <c r="Z3" s="43"/>
      <c r="AA3" s="43"/>
      <c r="AB3" s="43"/>
      <c r="AC3" s="43"/>
      <c r="AD3" s="43"/>
      <c r="AE3" s="43"/>
      <c r="AF3" s="43"/>
      <c r="AG3" s="43"/>
      <c r="AH3" s="43"/>
      <c r="AI3" s="43"/>
      <c r="AJ3" s="43"/>
      <c r="AK3" s="43"/>
      <c r="AL3" s="43"/>
      <c r="AM3" s="43"/>
      <c r="AN3" s="43"/>
      <c r="AO3" s="43"/>
      <c r="AP3" s="43"/>
      <c r="AQ3" s="43"/>
      <c r="AT3" s="81">
        <v>11</v>
      </c>
      <c r="AU3" s="48">
        <v>2</v>
      </c>
      <c r="AV3" s="45">
        <f t="shared" ref="AV3:AV41" si="0">IF(COUNTIF($S3:$AQ3,"&gt;0")&gt;0,SUM($S3:$AQ3)/COUNTIF($S3:$AQ3,"&gt;0"),"")</f>
        <v>3.4</v>
      </c>
      <c r="AW3" s="46">
        <f t="shared" ref="AW3:AW41" si="1">IF(COUNTIF($S3:$AQ3,"&gt;0") &gt; 0, _xlfn.STDEV.P($S3:$AQ3), "")</f>
        <v>1.3564659966250536</v>
      </c>
      <c r="AX3" s="46">
        <f t="shared" ref="AX3:AX41" si="2">IF(COUNTIF($S3:$AQ3,"&gt;0") &gt; 0, MIN($S3:$AQ3), "")</f>
        <v>1</v>
      </c>
    </row>
    <row r="4" spans="1:50" x14ac:dyDescent="0.3">
      <c r="A4" s="40" t="s">
        <v>90</v>
      </c>
      <c r="B4" s="47">
        <f>COUNTIF($AU$2:$AU$45,A$2)</f>
        <v>3</v>
      </c>
      <c r="C4" s="40"/>
      <c r="D4" s="47">
        <f>COUNTIF($AU$2:$AU$45,C$2)</f>
        <v>5</v>
      </c>
      <c r="E4" s="40"/>
      <c r="F4" s="47">
        <f>COUNTIF($AU$2:$AU$45,E$2)</f>
        <v>6</v>
      </c>
      <c r="G4" s="40"/>
      <c r="H4" s="47">
        <f>COUNTIF($AU$2:$AU$45,G$2)</f>
        <v>3</v>
      </c>
      <c r="I4" s="40"/>
      <c r="J4" s="47">
        <f>COUNTIF($AU$2:$AU$45,I$2)</f>
        <v>4</v>
      </c>
      <c r="K4" s="40"/>
      <c r="L4" s="47">
        <f>COUNTIF($AU$2:$AU$45,K$2)</f>
        <v>6</v>
      </c>
      <c r="M4" s="40"/>
      <c r="N4" s="47">
        <f>COUNTIF($AU$2:$AU$45,M$2)</f>
        <v>5</v>
      </c>
      <c r="O4" s="40"/>
      <c r="P4" s="47">
        <f>COUNTIF($AU$2:$AU$45,O$2)</f>
        <v>8</v>
      </c>
      <c r="R4" s="40" t="s">
        <v>91</v>
      </c>
      <c r="S4" s="41">
        <v>5</v>
      </c>
      <c r="T4" s="42">
        <v>4</v>
      </c>
      <c r="U4" s="41">
        <v>5</v>
      </c>
      <c r="V4" s="42">
        <v>3</v>
      </c>
      <c r="W4" s="41">
        <v>5</v>
      </c>
      <c r="X4" s="43"/>
      <c r="Y4" s="43"/>
      <c r="Z4" s="43"/>
      <c r="AA4" s="43"/>
      <c r="AB4" s="43"/>
      <c r="AC4" s="43"/>
      <c r="AD4" s="43"/>
      <c r="AE4" s="43"/>
      <c r="AF4" s="43"/>
      <c r="AG4" s="43"/>
      <c r="AH4" s="43"/>
      <c r="AI4" s="43"/>
      <c r="AJ4" s="43"/>
      <c r="AK4" s="43"/>
      <c r="AL4" s="43"/>
      <c r="AM4" s="43"/>
      <c r="AN4" s="43"/>
      <c r="AO4" s="43"/>
      <c r="AP4" s="43"/>
      <c r="AQ4" s="43"/>
      <c r="AT4" s="81">
        <v>44</v>
      </c>
      <c r="AU4" s="48">
        <v>6</v>
      </c>
      <c r="AV4" s="45">
        <f t="shared" si="0"/>
        <v>4.4000000000000004</v>
      </c>
      <c r="AW4" s="46">
        <f t="shared" si="1"/>
        <v>0.8</v>
      </c>
      <c r="AX4" s="46">
        <f t="shared" si="2"/>
        <v>3</v>
      </c>
    </row>
    <row r="5" spans="1:50" x14ac:dyDescent="0.3">
      <c r="A5" s="40"/>
      <c r="B5" s="47"/>
      <c r="C5" s="40"/>
      <c r="D5" s="47"/>
      <c r="E5" s="40"/>
      <c r="F5" s="47"/>
      <c r="G5" s="40"/>
      <c r="H5" s="47"/>
      <c r="I5" s="40"/>
      <c r="J5" s="47"/>
      <c r="K5" s="40"/>
      <c r="L5" s="47"/>
      <c r="M5" s="40"/>
      <c r="N5" s="47"/>
      <c r="O5" s="40"/>
      <c r="P5" s="47"/>
      <c r="R5" s="40" t="s">
        <v>92</v>
      </c>
      <c r="S5" s="41">
        <v>5</v>
      </c>
      <c r="T5" s="42">
        <v>5</v>
      </c>
      <c r="U5" s="41">
        <v>5</v>
      </c>
      <c r="V5" s="42">
        <v>3</v>
      </c>
      <c r="W5" s="41">
        <v>5</v>
      </c>
      <c r="X5" s="43"/>
      <c r="Y5" s="43"/>
      <c r="Z5" s="43"/>
      <c r="AA5" s="43"/>
      <c r="AB5" s="43"/>
      <c r="AC5" s="43"/>
      <c r="AD5" s="43"/>
      <c r="AE5" s="43"/>
      <c r="AF5" s="43"/>
      <c r="AG5" s="43"/>
      <c r="AH5" s="43"/>
      <c r="AI5" s="43"/>
      <c r="AJ5" s="43"/>
      <c r="AK5" s="43"/>
      <c r="AL5" s="43"/>
      <c r="AM5" s="43"/>
      <c r="AN5" s="43"/>
      <c r="AO5" s="43"/>
      <c r="AP5" s="43"/>
      <c r="AQ5" s="43"/>
      <c r="AT5" s="81">
        <v>72</v>
      </c>
      <c r="AU5" s="48">
        <v>8</v>
      </c>
      <c r="AV5" s="45">
        <f t="shared" si="0"/>
        <v>4.5999999999999996</v>
      </c>
      <c r="AW5" s="46">
        <f t="shared" si="1"/>
        <v>0.8</v>
      </c>
      <c r="AX5" s="46">
        <f t="shared" si="2"/>
        <v>3</v>
      </c>
    </row>
    <row r="6" spans="1:50" x14ac:dyDescent="0.3">
      <c r="A6" s="40"/>
      <c r="B6" s="47"/>
      <c r="C6" s="40"/>
      <c r="D6" s="47"/>
      <c r="E6" s="40"/>
      <c r="F6" s="47"/>
      <c r="G6" s="40"/>
      <c r="H6" s="47"/>
      <c r="I6" s="40"/>
      <c r="J6" s="47"/>
      <c r="K6" s="40"/>
      <c r="L6" s="47"/>
      <c r="M6" s="40"/>
      <c r="N6" s="47"/>
      <c r="O6" s="40"/>
      <c r="P6" s="47"/>
      <c r="R6" s="40" t="s">
        <v>93</v>
      </c>
      <c r="S6" s="41">
        <v>5</v>
      </c>
      <c r="T6" s="42">
        <v>4</v>
      </c>
      <c r="U6" s="41">
        <v>5</v>
      </c>
      <c r="V6" s="42">
        <v>3</v>
      </c>
      <c r="W6" s="41">
        <v>4</v>
      </c>
      <c r="X6" s="43"/>
      <c r="Y6" s="43"/>
      <c r="Z6" s="43"/>
      <c r="AA6" s="43"/>
      <c r="AB6" s="43"/>
      <c r="AC6" s="43"/>
      <c r="AD6" s="43"/>
      <c r="AE6" s="43"/>
      <c r="AF6" s="43"/>
      <c r="AG6" s="43"/>
      <c r="AH6" s="43"/>
      <c r="AI6" s="43"/>
      <c r="AJ6" s="43"/>
      <c r="AK6" s="43"/>
      <c r="AL6" s="43"/>
      <c r="AM6" s="43"/>
      <c r="AN6" s="43"/>
      <c r="AO6" s="43"/>
      <c r="AP6" s="43"/>
      <c r="AQ6" s="43"/>
      <c r="AT6" s="81">
        <v>41</v>
      </c>
      <c r="AU6" s="48">
        <v>6</v>
      </c>
      <c r="AV6" s="45">
        <f t="shared" si="0"/>
        <v>4.2</v>
      </c>
      <c r="AW6" s="46">
        <f t="shared" si="1"/>
        <v>0.74833147735478833</v>
      </c>
      <c r="AX6" s="46">
        <f t="shared" si="2"/>
        <v>3</v>
      </c>
    </row>
    <row r="7" spans="1:50" x14ac:dyDescent="0.3">
      <c r="A7" s="40"/>
      <c r="B7" s="47"/>
      <c r="C7" s="40"/>
      <c r="D7" s="47"/>
      <c r="E7" s="40"/>
      <c r="F7" s="47"/>
      <c r="G7" s="40"/>
      <c r="H7" s="47"/>
      <c r="I7" s="40"/>
      <c r="J7" s="47"/>
      <c r="K7" s="40"/>
      <c r="L7" s="47"/>
      <c r="M7" s="40"/>
      <c r="N7" s="47"/>
      <c r="O7" s="40"/>
      <c r="P7" s="47"/>
      <c r="R7" s="40" t="s">
        <v>94</v>
      </c>
      <c r="S7" s="41">
        <v>4</v>
      </c>
      <c r="T7" s="42">
        <v>5</v>
      </c>
      <c r="U7" s="41">
        <v>5</v>
      </c>
      <c r="V7" s="42">
        <v>3</v>
      </c>
      <c r="W7" s="41">
        <v>4</v>
      </c>
      <c r="X7" s="43"/>
      <c r="Y7" s="43"/>
      <c r="Z7" s="43"/>
      <c r="AA7" s="43"/>
      <c r="AB7" s="43"/>
      <c r="AC7" s="43"/>
      <c r="AD7" s="43"/>
      <c r="AE7" s="43"/>
      <c r="AF7" s="43"/>
      <c r="AG7" s="43"/>
      <c r="AH7" s="43"/>
      <c r="AI7" s="43"/>
      <c r="AJ7" s="43"/>
      <c r="AK7" s="43"/>
      <c r="AL7" s="43"/>
      <c r="AM7" s="43"/>
      <c r="AN7" s="43"/>
      <c r="AO7" s="43"/>
      <c r="AP7" s="43"/>
      <c r="AQ7" s="43"/>
      <c r="AT7" s="81">
        <v>55</v>
      </c>
      <c r="AU7" s="48">
        <v>7</v>
      </c>
      <c r="AV7" s="45">
        <f t="shared" si="0"/>
        <v>4.2</v>
      </c>
      <c r="AW7" s="46">
        <f t="shared" si="1"/>
        <v>0.74833147735478833</v>
      </c>
      <c r="AX7" s="46">
        <f t="shared" si="2"/>
        <v>3</v>
      </c>
    </row>
    <row r="8" spans="1:50" x14ac:dyDescent="0.3">
      <c r="A8" s="40"/>
      <c r="B8" s="47"/>
      <c r="C8" s="40"/>
      <c r="D8" s="47"/>
      <c r="E8" s="40"/>
      <c r="F8" s="47"/>
      <c r="G8" s="40"/>
      <c r="H8" s="47"/>
      <c r="I8" s="40"/>
      <c r="J8" s="47"/>
      <c r="K8" s="40"/>
      <c r="L8" s="47"/>
      <c r="M8" s="40"/>
      <c r="N8" s="47"/>
      <c r="O8" s="40"/>
      <c r="P8" s="47"/>
      <c r="R8" s="40" t="s">
        <v>95</v>
      </c>
      <c r="S8" s="41">
        <v>3</v>
      </c>
      <c r="T8" s="42">
        <v>4</v>
      </c>
      <c r="U8" s="41">
        <v>5</v>
      </c>
      <c r="V8" s="42">
        <v>1</v>
      </c>
      <c r="W8" s="41">
        <v>5</v>
      </c>
      <c r="X8" s="43"/>
      <c r="Y8" s="43"/>
      <c r="Z8" s="43"/>
      <c r="AA8" s="43"/>
      <c r="AB8" s="43"/>
      <c r="AC8" s="43"/>
      <c r="AD8" s="43"/>
      <c r="AE8" s="43"/>
      <c r="AF8" s="43"/>
      <c r="AG8" s="43"/>
      <c r="AH8" s="43"/>
      <c r="AI8" s="43"/>
      <c r="AJ8" s="43"/>
      <c r="AK8" s="43"/>
      <c r="AL8" s="43"/>
      <c r="AM8" s="43"/>
      <c r="AN8" s="43"/>
      <c r="AO8" s="43"/>
      <c r="AP8" s="43"/>
      <c r="AQ8" s="43"/>
      <c r="AT8" s="81">
        <v>26</v>
      </c>
      <c r="AU8" s="48">
        <v>4</v>
      </c>
      <c r="AV8" s="45">
        <f t="shared" si="0"/>
        <v>3.6</v>
      </c>
      <c r="AW8" s="46">
        <f t="shared" si="1"/>
        <v>1.4966629547095767</v>
      </c>
      <c r="AX8" s="46">
        <f t="shared" si="2"/>
        <v>1</v>
      </c>
    </row>
    <row r="9" spans="1:50" x14ac:dyDescent="0.3">
      <c r="A9" s="40"/>
      <c r="B9" s="47"/>
      <c r="C9" s="40"/>
      <c r="D9" s="47"/>
      <c r="E9" s="40"/>
      <c r="F9" s="47"/>
      <c r="G9" s="40"/>
      <c r="H9" s="47"/>
      <c r="I9" s="40"/>
      <c r="J9" s="47"/>
      <c r="K9" s="40"/>
      <c r="L9" s="47"/>
      <c r="M9" s="40"/>
      <c r="N9" s="47"/>
      <c r="O9" s="40"/>
      <c r="P9" s="47"/>
      <c r="R9" s="40" t="s">
        <v>96</v>
      </c>
      <c r="S9" s="41">
        <v>4</v>
      </c>
      <c r="T9" s="42">
        <v>4</v>
      </c>
      <c r="U9" s="41">
        <v>4</v>
      </c>
      <c r="V9" s="42">
        <v>2</v>
      </c>
      <c r="W9" s="41">
        <v>5</v>
      </c>
      <c r="X9" s="43"/>
      <c r="Y9" s="43"/>
      <c r="Z9" s="43"/>
      <c r="AA9" s="43"/>
      <c r="AB9" s="43"/>
      <c r="AC9" s="43"/>
      <c r="AD9" s="43"/>
      <c r="AE9" s="43"/>
      <c r="AF9" s="43"/>
      <c r="AG9" s="43"/>
      <c r="AH9" s="43"/>
      <c r="AI9" s="43"/>
      <c r="AJ9" s="43"/>
      <c r="AK9" s="43"/>
      <c r="AL9" s="43"/>
      <c r="AM9" s="43"/>
      <c r="AN9" s="43"/>
      <c r="AO9" s="43"/>
      <c r="AP9" s="43"/>
      <c r="AQ9" s="43"/>
      <c r="AT9" s="81">
        <v>75</v>
      </c>
      <c r="AU9" s="48">
        <v>8</v>
      </c>
      <c r="AV9" s="45">
        <f t="shared" si="0"/>
        <v>3.8</v>
      </c>
      <c r="AW9" s="46">
        <f t="shared" si="1"/>
        <v>0.9797958971132712</v>
      </c>
      <c r="AX9" s="46">
        <f t="shared" si="2"/>
        <v>2</v>
      </c>
    </row>
    <row r="10" spans="1:50" x14ac:dyDescent="0.3">
      <c r="A10" s="40"/>
      <c r="B10" s="47"/>
      <c r="C10" s="40"/>
      <c r="D10" s="47"/>
      <c r="E10" s="40"/>
      <c r="F10" s="47"/>
      <c r="G10" s="40"/>
      <c r="H10" s="47"/>
      <c r="I10" s="40"/>
      <c r="J10" s="47"/>
      <c r="K10" s="40"/>
      <c r="L10" s="47"/>
      <c r="M10" s="40"/>
      <c r="N10" s="47"/>
      <c r="O10" s="40"/>
      <c r="P10" s="47"/>
      <c r="R10" s="40" t="s">
        <v>97</v>
      </c>
      <c r="S10" s="41">
        <v>3</v>
      </c>
      <c r="T10" s="42">
        <v>2</v>
      </c>
      <c r="U10" s="41">
        <v>1</v>
      </c>
      <c r="V10" s="42">
        <v>4</v>
      </c>
      <c r="W10" s="41">
        <v>1</v>
      </c>
      <c r="X10" s="43"/>
      <c r="Y10" s="43"/>
      <c r="Z10" s="43"/>
      <c r="AA10" s="43"/>
      <c r="AB10" s="43"/>
      <c r="AC10" s="43"/>
      <c r="AD10" s="43"/>
      <c r="AE10" s="43"/>
      <c r="AF10" s="43"/>
      <c r="AG10" s="43"/>
      <c r="AH10" s="43"/>
      <c r="AI10" s="43"/>
      <c r="AJ10" s="43"/>
      <c r="AK10" s="43"/>
      <c r="AL10" s="43"/>
      <c r="AM10" s="43"/>
      <c r="AN10" s="43"/>
      <c r="AO10" s="43"/>
      <c r="AP10" s="43"/>
      <c r="AQ10" s="43"/>
      <c r="AT10" s="81">
        <v>38</v>
      </c>
      <c r="AU10" s="48">
        <v>5</v>
      </c>
      <c r="AV10" s="45">
        <f t="shared" si="0"/>
        <v>2.2000000000000002</v>
      </c>
      <c r="AW10" s="46">
        <f t="shared" si="1"/>
        <v>1.1661903789690602</v>
      </c>
      <c r="AX10" s="46">
        <f t="shared" si="2"/>
        <v>1</v>
      </c>
    </row>
    <row r="11" spans="1:50" x14ac:dyDescent="0.3">
      <c r="A11" s="40"/>
      <c r="B11" s="47"/>
      <c r="C11" s="40"/>
      <c r="D11" s="47"/>
      <c r="E11" s="40"/>
      <c r="F11" s="47"/>
      <c r="G11" s="40"/>
      <c r="H11" s="47"/>
      <c r="I11" s="40"/>
      <c r="J11" s="47"/>
      <c r="K11" s="40"/>
      <c r="L11" s="47"/>
      <c r="M11" s="40"/>
      <c r="N11" s="47"/>
      <c r="O11" s="40"/>
      <c r="P11" s="47"/>
      <c r="R11" s="40" t="s">
        <v>98</v>
      </c>
      <c r="S11" s="41">
        <v>5</v>
      </c>
      <c r="T11" s="42">
        <v>4</v>
      </c>
      <c r="U11" s="41">
        <v>5</v>
      </c>
      <c r="V11" s="42">
        <v>3</v>
      </c>
      <c r="W11" s="41">
        <v>4</v>
      </c>
      <c r="X11" s="43"/>
      <c r="Y11" s="43"/>
      <c r="Z11" s="43"/>
      <c r="AA11" s="43"/>
      <c r="AB11" s="43"/>
      <c r="AC11" s="43"/>
      <c r="AD11" s="43"/>
      <c r="AE11" s="43"/>
      <c r="AF11" s="43"/>
      <c r="AG11" s="43"/>
      <c r="AH11" s="43"/>
      <c r="AI11" s="43"/>
      <c r="AJ11" s="43"/>
      <c r="AK11" s="43"/>
      <c r="AL11" s="43"/>
      <c r="AM11" s="43"/>
      <c r="AN11" s="43"/>
      <c r="AO11" s="43"/>
      <c r="AP11" s="43"/>
      <c r="AQ11" s="43"/>
      <c r="AT11" s="81">
        <v>42</v>
      </c>
      <c r="AU11" s="48">
        <v>6</v>
      </c>
      <c r="AV11" s="45">
        <f t="shared" si="0"/>
        <v>4.2</v>
      </c>
      <c r="AW11" s="46">
        <f t="shared" si="1"/>
        <v>0.74833147735478833</v>
      </c>
      <c r="AX11" s="46">
        <f t="shared" si="2"/>
        <v>3</v>
      </c>
    </row>
    <row r="12" spans="1:50" x14ac:dyDescent="0.3">
      <c r="A12" s="48"/>
      <c r="B12" s="46"/>
      <c r="C12" s="48"/>
      <c r="D12" s="46"/>
      <c r="E12" s="48"/>
      <c r="F12" s="46"/>
      <c r="G12" s="48"/>
      <c r="H12" s="46"/>
      <c r="I12" s="48"/>
      <c r="J12" s="46"/>
      <c r="K12" s="48"/>
      <c r="L12" s="46"/>
      <c r="M12" s="48"/>
      <c r="N12" s="46"/>
      <c r="O12" s="48"/>
      <c r="P12" s="46"/>
      <c r="R12" s="40" t="s">
        <v>99</v>
      </c>
      <c r="S12" s="41">
        <v>4</v>
      </c>
      <c r="T12" s="42">
        <v>5</v>
      </c>
      <c r="U12" s="41">
        <v>5</v>
      </c>
      <c r="V12" s="42">
        <v>4</v>
      </c>
      <c r="W12" s="41">
        <v>4</v>
      </c>
      <c r="X12" s="43"/>
      <c r="Y12" s="43"/>
      <c r="Z12" s="43"/>
      <c r="AA12" s="43"/>
      <c r="AB12" s="43"/>
      <c r="AC12" s="43"/>
      <c r="AD12" s="43"/>
      <c r="AE12" s="43"/>
      <c r="AF12" s="43"/>
      <c r="AG12" s="43"/>
      <c r="AH12" s="43"/>
      <c r="AI12" s="43"/>
      <c r="AJ12" s="43"/>
      <c r="AK12" s="43"/>
      <c r="AL12" s="43"/>
      <c r="AM12" s="43"/>
      <c r="AN12" s="43"/>
      <c r="AO12" s="43"/>
      <c r="AP12" s="43"/>
      <c r="AQ12" s="43"/>
      <c r="AT12" s="81">
        <v>45</v>
      </c>
      <c r="AU12" s="48">
        <v>6</v>
      </c>
      <c r="AV12" s="45">
        <f t="shared" si="0"/>
        <v>4.4000000000000004</v>
      </c>
      <c r="AW12" s="46">
        <f t="shared" si="1"/>
        <v>0.4898979485566356</v>
      </c>
      <c r="AX12" s="46">
        <f t="shared" si="2"/>
        <v>4</v>
      </c>
    </row>
    <row r="13" spans="1:50" x14ac:dyDescent="0.3">
      <c r="A13" s="40" t="s">
        <v>496</v>
      </c>
      <c r="B13" s="45">
        <f>_xlfn.MINIFS($AX$2:$AX$45,$AU$2:$AU$45,A$2)</f>
        <v>1</v>
      </c>
      <c r="C13" s="40"/>
      <c r="D13" s="45">
        <f>_xlfn.MINIFS($AX$2:$AX$45,$AU$2:$AU$45,C$2)</f>
        <v>1</v>
      </c>
      <c r="E13" s="40"/>
      <c r="F13" s="45">
        <f>_xlfn.MINIFS($AX$2:$AX$45,$AU$2:$AU$45,E$2)</f>
        <v>1</v>
      </c>
      <c r="G13" s="40"/>
      <c r="H13" s="45">
        <f>_xlfn.MINIFS($AX$2:$AX$45,$AU$2:$AU$45,G$2)</f>
        <v>1</v>
      </c>
      <c r="I13" s="40"/>
      <c r="J13" s="45">
        <f>_xlfn.MINIFS($AX$2:$AX$45,$AU$2:$AU$45,I$2)</f>
        <v>1</v>
      </c>
      <c r="K13" s="40"/>
      <c r="L13" s="45">
        <f>_xlfn.MINIFS($AX$2:$AX$45,$AU$2:$AU$45,K$2)</f>
        <v>1</v>
      </c>
      <c r="M13" s="40"/>
      <c r="N13" s="45">
        <f>_xlfn.MINIFS($AX$2:$AX$45,$AU$2:$AU$45,M$2)</f>
        <v>1</v>
      </c>
      <c r="O13" s="40"/>
      <c r="P13" s="45">
        <f>_xlfn.MINIFS($AX$2:$AX$45,$AU$2:$AU$45,O$2)</f>
        <v>1</v>
      </c>
      <c r="R13" s="40" t="s">
        <v>101</v>
      </c>
      <c r="S13" s="41">
        <v>3</v>
      </c>
      <c r="T13" s="42">
        <v>4</v>
      </c>
      <c r="U13" s="41">
        <v>5</v>
      </c>
      <c r="V13" s="42">
        <v>1</v>
      </c>
      <c r="W13" s="41">
        <v>5</v>
      </c>
      <c r="X13" s="43"/>
      <c r="Y13" s="43"/>
      <c r="Z13" s="43"/>
      <c r="AA13" s="43"/>
      <c r="AB13" s="43"/>
      <c r="AC13" s="43"/>
      <c r="AD13" s="43"/>
      <c r="AE13" s="43"/>
      <c r="AF13" s="43"/>
      <c r="AG13" s="43"/>
      <c r="AH13" s="43"/>
      <c r="AI13" s="43"/>
      <c r="AJ13" s="43"/>
      <c r="AK13" s="43"/>
      <c r="AL13" s="43"/>
      <c r="AM13" s="43"/>
      <c r="AN13" s="43"/>
      <c r="AO13" s="43"/>
      <c r="AP13" s="43"/>
      <c r="AQ13" s="43"/>
      <c r="AT13" s="81">
        <v>18</v>
      </c>
      <c r="AU13" s="48">
        <v>3</v>
      </c>
      <c r="AV13" s="45">
        <f t="shared" si="0"/>
        <v>3.6</v>
      </c>
      <c r="AW13" s="46">
        <f t="shared" si="1"/>
        <v>1.4966629547095767</v>
      </c>
      <c r="AX13" s="46">
        <f t="shared" si="2"/>
        <v>1</v>
      </c>
    </row>
    <row r="14" spans="1:50" x14ac:dyDescent="0.3">
      <c r="A14" s="40" t="s">
        <v>100</v>
      </c>
      <c r="B14" s="45">
        <f>B15-(B17)</f>
        <v>6.8636711532170809</v>
      </c>
      <c r="C14" s="40"/>
      <c r="D14" s="45">
        <f>D15-(D17)</f>
        <v>6.6554191767104713</v>
      </c>
      <c r="E14" s="40"/>
      <c r="F14" s="45">
        <f>F15-(F17)</f>
        <v>6.7230686076912596</v>
      </c>
      <c r="G14" s="40"/>
      <c r="H14" s="45">
        <f>H15-(H17)</f>
        <v>5.268556206949949</v>
      </c>
      <c r="I14" s="40"/>
      <c r="J14" s="45">
        <f>J15-(J17)</f>
        <v>6.1466740413340304</v>
      </c>
      <c r="K14" s="40"/>
      <c r="L14" s="45">
        <f>L15-(L17)</f>
        <v>7.4182101393893287</v>
      </c>
      <c r="M14" s="40"/>
      <c r="N14" s="45">
        <f>N15-(N17)</f>
        <v>6.6977833612859516</v>
      </c>
      <c r="O14" s="40"/>
      <c r="P14" s="45">
        <f>P15-(P17)</f>
        <v>6.5102683444488596</v>
      </c>
      <c r="R14" s="40" t="s">
        <v>102</v>
      </c>
      <c r="S14" s="41">
        <v>4</v>
      </c>
      <c r="T14" s="42">
        <v>4</v>
      </c>
      <c r="U14" s="41">
        <v>4</v>
      </c>
      <c r="V14" s="42">
        <v>2</v>
      </c>
      <c r="W14" s="41">
        <v>5</v>
      </c>
      <c r="X14" s="43"/>
      <c r="Y14" s="43"/>
      <c r="Z14" s="43"/>
      <c r="AA14" s="43"/>
      <c r="AB14" s="43"/>
      <c r="AC14" s="43"/>
      <c r="AD14" s="43"/>
      <c r="AE14" s="43"/>
      <c r="AF14" s="43"/>
      <c r="AG14" s="43"/>
      <c r="AH14" s="43"/>
      <c r="AI14" s="43"/>
      <c r="AJ14" s="43"/>
      <c r="AK14" s="43"/>
      <c r="AL14" s="43"/>
      <c r="AM14" s="43"/>
      <c r="AN14" s="43"/>
      <c r="AO14" s="43"/>
      <c r="AP14" s="43"/>
      <c r="AQ14" s="43"/>
      <c r="AT14" s="81">
        <v>36</v>
      </c>
      <c r="AU14" s="48">
        <v>5</v>
      </c>
      <c r="AV14" s="45">
        <f t="shared" si="0"/>
        <v>3.8</v>
      </c>
      <c r="AW14" s="46">
        <f t="shared" si="1"/>
        <v>0.9797958971132712</v>
      </c>
      <c r="AX14" s="46">
        <f t="shared" si="2"/>
        <v>2</v>
      </c>
    </row>
    <row r="15" spans="1:50" x14ac:dyDescent="0.3">
      <c r="A15" s="40" t="s">
        <v>84</v>
      </c>
      <c r="B15" s="45">
        <f>B3/B4*2</f>
        <v>7.8666666666666671</v>
      </c>
      <c r="C15" s="40" t="s">
        <v>84</v>
      </c>
      <c r="D15" s="45">
        <f>D3/D4*2</f>
        <v>7.5200000000000005</v>
      </c>
      <c r="E15" s="40" t="s">
        <v>84</v>
      </c>
      <c r="F15" s="45">
        <f>F3/F4*2</f>
        <v>7.5333333333333341</v>
      </c>
      <c r="G15" s="40" t="s">
        <v>84</v>
      </c>
      <c r="H15" s="45">
        <f>H3/H4*2</f>
        <v>6.2666666666666666</v>
      </c>
      <c r="I15" s="40" t="s">
        <v>84</v>
      </c>
      <c r="J15" s="45">
        <f>J3/J4*2</f>
        <v>6.8999999999999995</v>
      </c>
      <c r="K15" s="40" t="s">
        <v>84</v>
      </c>
      <c r="L15" s="45">
        <f>L3/L4*2</f>
        <v>8.0666666666666682</v>
      </c>
      <c r="M15" s="40" t="s">
        <v>84</v>
      </c>
      <c r="N15" s="45">
        <f>N3/N4*2</f>
        <v>7.1400000000000006</v>
      </c>
      <c r="O15" s="40" t="s">
        <v>84</v>
      </c>
      <c r="P15" s="45">
        <f>P3/P4*2</f>
        <v>7.5</v>
      </c>
      <c r="R15" s="40" t="s">
        <v>104</v>
      </c>
      <c r="S15" s="41">
        <v>3</v>
      </c>
      <c r="T15" s="42">
        <v>2</v>
      </c>
      <c r="U15" s="41">
        <v>1</v>
      </c>
      <c r="V15" s="42">
        <v>4</v>
      </c>
      <c r="W15" s="41">
        <v>1</v>
      </c>
      <c r="X15" s="43"/>
      <c r="Y15" s="43"/>
      <c r="Z15" s="43"/>
      <c r="AA15" s="43"/>
      <c r="AB15" s="43"/>
      <c r="AC15" s="43"/>
      <c r="AD15" s="43"/>
      <c r="AE15" s="43"/>
      <c r="AF15" s="43"/>
      <c r="AG15" s="43"/>
      <c r="AH15" s="43"/>
      <c r="AI15" s="43"/>
      <c r="AJ15" s="43"/>
      <c r="AK15" s="43"/>
      <c r="AL15" s="43"/>
      <c r="AM15" s="43"/>
      <c r="AN15" s="43"/>
      <c r="AO15" s="43"/>
      <c r="AP15" s="43"/>
      <c r="AQ15" s="43"/>
      <c r="AT15" s="81">
        <v>78</v>
      </c>
      <c r="AU15" s="48">
        <v>8</v>
      </c>
      <c r="AV15" s="45">
        <f t="shared" si="0"/>
        <v>2.2000000000000002</v>
      </c>
      <c r="AW15" s="46">
        <f t="shared" si="1"/>
        <v>1.1661903789690602</v>
      </c>
      <c r="AX15" s="46">
        <f t="shared" si="2"/>
        <v>1</v>
      </c>
    </row>
    <row r="16" spans="1:50" x14ac:dyDescent="0.3">
      <c r="A16" s="40" t="s">
        <v>103</v>
      </c>
      <c r="B16" s="45">
        <f>B15+(B17)</f>
        <v>8.8696621801162543</v>
      </c>
      <c r="C16" s="40"/>
      <c r="D16" s="45">
        <f>D15+(D17)</f>
        <v>8.3845808232895305</v>
      </c>
      <c r="E16" s="40"/>
      <c r="F16" s="45">
        <f>F15+(F17)</f>
        <v>8.3435980589754077</v>
      </c>
      <c r="G16" s="40"/>
      <c r="H16" s="45">
        <f>H15+(H17)</f>
        <v>7.2647771263833842</v>
      </c>
      <c r="I16" s="40"/>
      <c r="J16" s="45">
        <f>J15+(J17)</f>
        <v>7.6533259586659685</v>
      </c>
      <c r="K16" s="40"/>
      <c r="L16" s="45">
        <f>L15+(L17)</f>
        <v>8.7151231939440077</v>
      </c>
      <c r="M16" s="40"/>
      <c r="N16" s="45">
        <f>N15+(N17)</f>
        <v>7.5822166387140495</v>
      </c>
      <c r="O16" s="40"/>
      <c r="P16" s="45">
        <f>P15+(P17)</f>
        <v>8.4897316555511395</v>
      </c>
      <c r="R16" s="40" t="s">
        <v>106</v>
      </c>
      <c r="S16" s="41">
        <v>3</v>
      </c>
      <c r="T16" s="42">
        <v>2</v>
      </c>
      <c r="U16" s="41">
        <v>1</v>
      </c>
      <c r="V16" s="42">
        <v>4</v>
      </c>
      <c r="W16" s="41">
        <v>1</v>
      </c>
      <c r="X16" s="43"/>
      <c r="Y16" s="43"/>
      <c r="Z16" s="43"/>
      <c r="AA16" s="43"/>
      <c r="AB16" s="43"/>
      <c r="AC16" s="43"/>
      <c r="AD16" s="43"/>
      <c r="AE16" s="43"/>
      <c r="AF16" s="43"/>
      <c r="AG16" s="43"/>
      <c r="AH16" s="43"/>
      <c r="AI16" s="43"/>
      <c r="AJ16" s="43"/>
      <c r="AK16" s="43"/>
      <c r="AL16" s="43"/>
      <c r="AM16" s="43"/>
      <c r="AN16" s="43"/>
      <c r="AO16" s="43"/>
      <c r="AP16" s="43"/>
      <c r="AQ16" s="43"/>
      <c r="AT16" s="81">
        <v>22</v>
      </c>
      <c r="AU16" s="48">
        <v>3</v>
      </c>
      <c r="AV16" s="45">
        <f t="shared" si="0"/>
        <v>2.2000000000000002</v>
      </c>
      <c r="AW16" s="46">
        <f t="shared" si="1"/>
        <v>1.1661903789690602</v>
      </c>
      <c r="AX16" s="46">
        <f t="shared" si="2"/>
        <v>1</v>
      </c>
    </row>
    <row r="17" spans="1:50" x14ac:dyDescent="0.3">
      <c r="A17" s="40" t="s">
        <v>105</v>
      </c>
      <c r="B17" s="45">
        <f>_xlfn.STDEV.P('CCM1.3'!E3:E7)</f>
        <v>1.0029955134495863</v>
      </c>
      <c r="C17" s="40" t="s">
        <v>85</v>
      </c>
      <c r="D17" s="45">
        <f>_xlfn.STDEV.P('CCM1.3'!E9:E16)</f>
        <v>0.86458082328952945</v>
      </c>
      <c r="E17" s="40" t="s">
        <v>85</v>
      </c>
      <c r="F17" s="45">
        <f>_xlfn.STDEV.P('CCM1.3'!E18:E28)</f>
        <v>0.81026472564207419</v>
      </c>
      <c r="G17" s="40" t="s">
        <v>85</v>
      </c>
      <c r="H17" s="45">
        <f>_xlfn.STDEV.P('CCM1.3'!E30:E36)</f>
        <v>0.99811045971671752</v>
      </c>
      <c r="I17" s="40" t="s">
        <v>85</v>
      </c>
      <c r="J17" s="45">
        <f>_xlfn.STDEV.P('CCM1.3'!E38:E45)</f>
        <v>0.75332595866596874</v>
      </c>
      <c r="K17" s="40" t="s">
        <v>85</v>
      </c>
      <c r="L17" s="45">
        <f>_xlfn.STDEV.P('CCM1.3'!E47:E57)</f>
        <v>0.64845652727733916</v>
      </c>
      <c r="M17" s="40" t="s">
        <v>85</v>
      </c>
      <c r="N17" s="45">
        <f>_xlfn.STDEV.P('CCM1.3'!E59:E67)</f>
        <v>0.44221663871404898</v>
      </c>
      <c r="O17" s="40" t="s">
        <v>85</v>
      </c>
      <c r="P17" s="45">
        <f>_xlfn.STDEV.P('CCM1.3'!E69:E89)</f>
        <v>0.98973165555114018</v>
      </c>
      <c r="R17" s="40" t="s">
        <v>108</v>
      </c>
      <c r="S17" s="41">
        <v>4</v>
      </c>
      <c r="T17" s="42">
        <v>4</v>
      </c>
      <c r="U17" s="41">
        <v>4</v>
      </c>
      <c r="V17" s="42">
        <v>1</v>
      </c>
      <c r="W17" s="41">
        <v>5</v>
      </c>
      <c r="X17" s="43"/>
      <c r="Y17" s="43"/>
      <c r="Z17" s="43"/>
      <c r="AA17" s="43"/>
      <c r="AB17" s="43"/>
      <c r="AC17" s="43"/>
      <c r="AD17" s="43"/>
      <c r="AE17" s="43"/>
      <c r="AF17" s="43"/>
      <c r="AG17" s="43"/>
      <c r="AH17" s="43"/>
      <c r="AI17" s="43"/>
      <c r="AJ17" s="43"/>
      <c r="AK17" s="43"/>
      <c r="AL17" s="43"/>
      <c r="AM17" s="43"/>
      <c r="AN17" s="43"/>
      <c r="AO17" s="43"/>
      <c r="AP17" s="43"/>
      <c r="AQ17" s="43"/>
      <c r="AT17" s="81">
        <v>47</v>
      </c>
      <c r="AU17" s="48">
        <v>6</v>
      </c>
      <c r="AV17" s="45">
        <f t="shared" si="0"/>
        <v>3.6</v>
      </c>
      <c r="AW17" s="46">
        <f t="shared" si="1"/>
        <v>1.3564659966250536</v>
      </c>
      <c r="AX17" s="46">
        <f t="shared" si="2"/>
        <v>1</v>
      </c>
    </row>
    <row r="18" spans="1:50" x14ac:dyDescent="0.3">
      <c r="A18" s="40" t="s">
        <v>107</v>
      </c>
      <c r="B18" s="45">
        <f>_xlfn.MAXIFS($AW$2:$AW$45,$AU$2:$AU$45,A$2)</f>
        <v>1.6</v>
      </c>
      <c r="C18" s="40" t="s">
        <v>85</v>
      </c>
      <c r="D18" s="45">
        <f>_xlfn.MAXIFS($AW$2:$AW$45,$AU$2:$AU$45,C$2)</f>
        <v>1.3564659966250536</v>
      </c>
      <c r="E18" s="40" t="s">
        <v>85</v>
      </c>
      <c r="F18" s="45">
        <f>_xlfn.MAXIFS($AW$2:$AW$45,$AU$2:$AU$45,E$2)</f>
        <v>1.6</v>
      </c>
      <c r="G18" s="40" t="s">
        <v>85</v>
      </c>
      <c r="H18" s="45">
        <f>_xlfn.MAXIFS($AW$2:$AW$45,$AU$2:$AU$45,G$2)</f>
        <v>1.4966629547095767</v>
      </c>
      <c r="I18" s="40" t="s">
        <v>85</v>
      </c>
      <c r="J18" s="45">
        <f>_xlfn.MAXIFS($AW$2:$AW$45,$AU$2:$AU$45,I$2)</f>
        <v>1.4966629547095767</v>
      </c>
      <c r="K18" s="40" t="s">
        <v>85</v>
      </c>
      <c r="L18" s="45">
        <f>_xlfn.MAXIFS($AW$2:$AW$45,$AU$2:$AU$45,K$2)</f>
        <v>1.3564659966250536</v>
      </c>
      <c r="M18" s="40" t="s">
        <v>85</v>
      </c>
      <c r="N18" s="45">
        <f>_xlfn.MAXIFS($AW$2:$AW$45,$AU$2:$AU$45,M$2)</f>
        <v>0.9797958971132712</v>
      </c>
      <c r="O18" s="40" t="s">
        <v>85</v>
      </c>
      <c r="P18" s="45">
        <f>_xlfn.MAXIFS($AW$2:$AW$45,$AU$2:$AU$45,O$2)</f>
        <v>1.4966629547095767</v>
      </c>
      <c r="R18" s="40" t="s">
        <v>110</v>
      </c>
      <c r="S18" s="41"/>
      <c r="T18" s="42">
        <v>2</v>
      </c>
      <c r="U18" s="41">
        <v>1</v>
      </c>
      <c r="V18" s="42">
        <v>1</v>
      </c>
      <c r="W18" s="41">
        <v>1</v>
      </c>
      <c r="X18" s="43"/>
      <c r="Y18" s="43"/>
      <c r="Z18" s="43"/>
      <c r="AA18" s="43"/>
      <c r="AB18" s="43"/>
      <c r="AC18" s="43"/>
      <c r="AD18" s="43"/>
      <c r="AE18" s="43"/>
      <c r="AF18" s="43"/>
      <c r="AG18" s="43"/>
      <c r="AH18" s="43"/>
      <c r="AI18" s="43"/>
      <c r="AJ18" s="43"/>
      <c r="AK18" s="43"/>
      <c r="AL18" s="43"/>
      <c r="AM18" s="43"/>
      <c r="AN18" s="43"/>
      <c r="AO18" s="43"/>
      <c r="AP18" s="43"/>
      <c r="AQ18" s="43"/>
      <c r="AT18" s="81">
        <v>53</v>
      </c>
      <c r="AU18" s="48">
        <v>7</v>
      </c>
      <c r="AV18" s="45">
        <f t="shared" si="0"/>
        <v>1.25</v>
      </c>
      <c r="AW18" s="46">
        <f t="shared" si="1"/>
        <v>0.4330127018922193</v>
      </c>
      <c r="AX18" s="46">
        <f t="shared" si="2"/>
        <v>1</v>
      </c>
    </row>
    <row r="19" spans="1:50" x14ac:dyDescent="0.3">
      <c r="B19" s="49" t="s">
        <v>109</v>
      </c>
      <c r="R19" s="40" t="s">
        <v>112</v>
      </c>
      <c r="S19" s="41">
        <v>5</v>
      </c>
      <c r="T19" s="42">
        <v>4</v>
      </c>
      <c r="U19" s="41">
        <v>5</v>
      </c>
      <c r="V19" s="42">
        <v>3</v>
      </c>
      <c r="W19" s="41">
        <v>4</v>
      </c>
      <c r="X19" s="43"/>
      <c r="Y19" s="43"/>
      <c r="Z19" s="43"/>
      <c r="AA19" s="43"/>
      <c r="AB19" s="43"/>
      <c r="AC19" s="43"/>
      <c r="AD19" s="43"/>
      <c r="AE19" s="43"/>
      <c r="AF19" s="43"/>
      <c r="AG19" s="43"/>
      <c r="AH19" s="43"/>
      <c r="AI19" s="43"/>
      <c r="AJ19" s="43"/>
      <c r="AK19" s="43"/>
      <c r="AL19" s="43"/>
      <c r="AM19" s="43"/>
      <c r="AN19" s="43"/>
      <c r="AO19" s="43"/>
      <c r="AP19" s="43"/>
      <c r="AQ19" s="43"/>
      <c r="AT19" s="81">
        <v>5</v>
      </c>
      <c r="AU19" s="48">
        <v>1</v>
      </c>
      <c r="AV19" s="45">
        <f t="shared" si="0"/>
        <v>4.2</v>
      </c>
      <c r="AW19" s="46">
        <f t="shared" si="1"/>
        <v>0.74833147735478833</v>
      </c>
      <c r="AX19" s="46">
        <f t="shared" si="2"/>
        <v>3</v>
      </c>
    </row>
    <row r="20" spans="1:50" x14ac:dyDescent="0.3">
      <c r="B20" s="49" t="s">
        <v>111</v>
      </c>
      <c r="R20" s="40" t="s">
        <v>114</v>
      </c>
      <c r="S20" s="41">
        <v>4</v>
      </c>
      <c r="T20" s="42">
        <v>5</v>
      </c>
      <c r="U20" s="41">
        <v>5</v>
      </c>
      <c r="V20" s="42">
        <v>3</v>
      </c>
      <c r="W20" s="41">
        <v>4</v>
      </c>
      <c r="X20" s="43"/>
      <c r="Y20" s="43"/>
      <c r="Z20" s="43"/>
      <c r="AA20" s="43"/>
      <c r="AB20" s="43"/>
      <c r="AC20" s="43"/>
      <c r="AD20" s="43"/>
      <c r="AE20" s="43"/>
      <c r="AF20" s="43"/>
      <c r="AG20" s="43"/>
      <c r="AH20" s="43"/>
      <c r="AI20" s="43"/>
      <c r="AJ20" s="43"/>
      <c r="AK20" s="43"/>
      <c r="AL20" s="43"/>
      <c r="AM20" s="43"/>
      <c r="AN20" s="43"/>
      <c r="AO20" s="43"/>
      <c r="AP20" s="43"/>
      <c r="AQ20" s="43"/>
      <c r="AS20" s="38" t="s">
        <v>143</v>
      </c>
      <c r="AT20" s="81">
        <v>10</v>
      </c>
      <c r="AU20" s="48">
        <v>2</v>
      </c>
      <c r="AV20" s="45">
        <f t="shared" si="0"/>
        <v>4.2</v>
      </c>
      <c r="AW20" s="46">
        <f t="shared" si="1"/>
        <v>0.74833147735478833</v>
      </c>
      <c r="AX20" s="46">
        <f t="shared" si="2"/>
        <v>3</v>
      </c>
    </row>
    <row r="21" spans="1:50" x14ac:dyDescent="0.3">
      <c r="B21" s="49" t="s">
        <v>113</v>
      </c>
      <c r="R21" s="40" t="s">
        <v>115</v>
      </c>
      <c r="S21" s="41">
        <v>3</v>
      </c>
      <c r="T21" s="42">
        <v>4</v>
      </c>
      <c r="U21" s="41">
        <v>5</v>
      </c>
      <c r="V21" s="42">
        <v>1</v>
      </c>
      <c r="W21" s="41">
        <v>5</v>
      </c>
      <c r="X21" s="43"/>
      <c r="Y21" s="43"/>
      <c r="Z21" s="43"/>
      <c r="AA21" s="43"/>
      <c r="AB21" s="43"/>
      <c r="AC21" s="43"/>
      <c r="AD21" s="43"/>
      <c r="AE21" s="43"/>
      <c r="AF21" s="43"/>
      <c r="AG21" s="43"/>
      <c r="AH21" s="43"/>
      <c r="AI21" s="43"/>
      <c r="AJ21" s="43"/>
      <c r="AK21" s="43"/>
      <c r="AL21" s="43"/>
      <c r="AM21" s="43"/>
      <c r="AN21" s="43"/>
      <c r="AO21" s="43"/>
      <c r="AP21" s="43"/>
      <c r="AQ21" s="43"/>
      <c r="AT21" s="81">
        <v>79</v>
      </c>
      <c r="AU21" s="48">
        <v>8</v>
      </c>
      <c r="AV21" s="45">
        <f t="shared" si="0"/>
        <v>3.6</v>
      </c>
      <c r="AW21" s="46">
        <f t="shared" si="1"/>
        <v>1.4966629547095767</v>
      </c>
      <c r="AX21" s="46">
        <f t="shared" si="2"/>
        <v>1</v>
      </c>
    </row>
    <row r="22" spans="1:50" x14ac:dyDescent="0.3">
      <c r="R22" s="40" t="s">
        <v>116</v>
      </c>
      <c r="S22" s="41">
        <v>4</v>
      </c>
      <c r="T22" s="42">
        <v>4</v>
      </c>
      <c r="U22" s="41">
        <v>4</v>
      </c>
      <c r="V22" s="42">
        <v>2</v>
      </c>
      <c r="W22" s="41">
        <v>5</v>
      </c>
      <c r="X22" s="43"/>
      <c r="Y22" s="43"/>
      <c r="Z22" s="43"/>
      <c r="AA22" s="43"/>
      <c r="AB22" s="43"/>
      <c r="AC22" s="43"/>
      <c r="AD22" s="43"/>
      <c r="AE22" s="43"/>
      <c r="AF22" s="43"/>
      <c r="AG22" s="43"/>
      <c r="AH22" s="43"/>
      <c r="AI22" s="43"/>
      <c r="AJ22" s="43"/>
      <c r="AK22" s="43"/>
      <c r="AL22" s="43"/>
      <c r="AM22" s="43"/>
      <c r="AN22" s="43"/>
      <c r="AO22" s="43"/>
      <c r="AP22" s="43"/>
      <c r="AQ22" s="43"/>
      <c r="AS22" s="38" t="s">
        <v>143</v>
      </c>
      <c r="AT22" s="81">
        <v>57</v>
      </c>
      <c r="AU22" s="48">
        <v>7</v>
      </c>
      <c r="AV22" s="45">
        <f t="shared" si="0"/>
        <v>3.8</v>
      </c>
      <c r="AW22" s="46">
        <f t="shared" si="1"/>
        <v>0.9797958971132712</v>
      </c>
      <c r="AX22" s="46">
        <f t="shared" si="2"/>
        <v>2</v>
      </c>
    </row>
    <row r="23" spans="1:50" x14ac:dyDescent="0.3">
      <c r="R23" s="40" t="s">
        <v>117</v>
      </c>
      <c r="S23" s="41">
        <v>3</v>
      </c>
      <c r="T23" s="42">
        <v>2</v>
      </c>
      <c r="U23" s="41">
        <v>1</v>
      </c>
      <c r="V23" s="42">
        <v>4</v>
      </c>
      <c r="W23" s="41">
        <v>1</v>
      </c>
      <c r="X23" s="43"/>
      <c r="Y23" s="43"/>
      <c r="Z23" s="43"/>
      <c r="AA23" s="43"/>
      <c r="AB23" s="43"/>
      <c r="AC23" s="43"/>
      <c r="AD23" s="43"/>
      <c r="AE23" s="43"/>
      <c r="AF23" s="43"/>
      <c r="AG23" s="43"/>
      <c r="AH23" s="43"/>
      <c r="AI23" s="43"/>
      <c r="AJ23" s="43"/>
      <c r="AK23" s="43"/>
      <c r="AL23" s="43"/>
      <c r="AM23" s="43"/>
      <c r="AN23" s="43"/>
      <c r="AO23" s="43"/>
      <c r="AP23" s="43"/>
      <c r="AQ23" s="43"/>
      <c r="AS23" s="38" t="s">
        <v>144</v>
      </c>
      <c r="AT23" s="81">
        <v>6</v>
      </c>
      <c r="AU23" s="48">
        <v>2</v>
      </c>
      <c r="AV23" s="45">
        <f t="shared" si="0"/>
        <v>2.2000000000000002</v>
      </c>
      <c r="AW23" s="46">
        <f t="shared" si="1"/>
        <v>1.1661903789690602</v>
      </c>
      <c r="AX23" s="46">
        <f t="shared" si="2"/>
        <v>1</v>
      </c>
    </row>
    <row r="24" spans="1:50" x14ac:dyDescent="0.3">
      <c r="R24" s="40" t="s">
        <v>118</v>
      </c>
      <c r="S24" s="41">
        <v>3</v>
      </c>
      <c r="T24" s="42">
        <v>5</v>
      </c>
      <c r="U24" s="41">
        <v>5</v>
      </c>
      <c r="V24" s="42">
        <v>1</v>
      </c>
      <c r="W24" s="41">
        <v>5</v>
      </c>
      <c r="X24" s="43"/>
      <c r="Y24" s="43"/>
      <c r="Z24" s="43"/>
      <c r="AA24" s="43"/>
      <c r="AB24" s="43"/>
      <c r="AC24" s="43"/>
      <c r="AD24" s="43"/>
      <c r="AE24" s="43"/>
      <c r="AF24" s="43"/>
      <c r="AG24" s="43"/>
      <c r="AH24" s="43"/>
      <c r="AI24" s="43"/>
      <c r="AJ24" s="43"/>
      <c r="AK24" s="43"/>
      <c r="AL24" s="43"/>
      <c r="AM24" s="43"/>
      <c r="AN24" s="43"/>
      <c r="AO24" s="43"/>
      <c r="AP24" s="43"/>
      <c r="AQ24" s="43"/>
      <c r="AT24" s="81">
        <v>14</v>
      </c>
      <c r="AU24" s="48">
        <v>3</v>
      </c>
      <c r="AV24" s="45">
        <f t="shared" si="0"/>
        <v>3.8</v>
      </c>
      <c r="AW24" s="46">
        <f t="shared" si="1"/>
        <v>1.6</v>
      </c>
      <c r="AX24" s="46">
        <f t="shared" si="2"/>
        <v>1</v>
      </c>
    </row>
    <row r="25" spans="1:50" x14ac:dyDescent="0.3">
      <c r="R25" s="40" t="s">
        <v>119</v>
      </c>
      <c r="S25" s="41">
        <v>3</v>
      </c>
      <c r="T25" s="42">
        <v>4</v>
      </c>
      <c r="U25" s="41">
        <v>5</v>
      </c>
      <c r="V25" s="42">
        <v>1</v>
      </c>
      <c r="W25" s="41">
        <v>4</v>
      </c>
      <c r="X25" s="43"/>
      <c r="Y25" s="43"/>
      <c r="Z25" s="43"/>
      <c r="AA25" s="43"/>
      <c r="AB25" s="43"/>
      <c r="AC25" s="43"/>
      <c r="AD25" s="43"/>
      <c r="AE25" s="43"/>
      <c r="AF25" s="43"/>
      <c r="AG25" s="43"/>
      <c r="AH25" s="43"/>
      <c r="AI25" s="43"/>
      <c r="AJ25" s="43"/>
      <c r="AK25" s="43"/>
      <c r="AL25" s="43"/>
      <c r="AM25" s="43"/>
      <c r="AN25" s="43"/>
      <c r="AO25" s="43"/>
      <c r="AP25" s="43"/>
      <c r="AQ25" s="43"/>
      <c r="AT25" s="81">
        <v>73</v>
      </c>
      <c r="AU25" s="48">
        <v>8</v>
      </c>
      <c r="AV25" s="45">
        <f t="shared" si="0"/>
        <v>3.4</v>
      </c>
      <c r="AW25" s="46">
        <f t="shared" si="1"/>
        <v>1.3564659966250536</v>
      </c>
      <c r="AX25" s="46">
        <f t="shared" si="2"/>
        <v>1</v>
      </c>
    </row>
    <row r="26" spans="1:50" x14ac:dyDescent="0.3">
      <c r="R26" s="40" t="s">
        <v>120</v>
      </c>
      <c r="S26" s="41">
        <v>5</v>
      </c>
      <c r="T26" s="42">
        <v>4</v>
      </c>
      <c r="U26" s="41">
        <v>5</v>
      </c>
      <c r="V26" s="42">
        <v>3</v>
      </c>
      <c r="W26" s="41">
        <v>5</v>
      </c>
      <c r="X26" s="43"/>
      <c r="Y26" s="43"/>
      <c r="Z26" s="43"/>
      <c r="AA26" s="43"/>
      <c r="AB26" s="43"/>
      <c r="AC26" s="43"/>
      <c r="AD26" s="43"/>
      <c r="AE26" s="43"/>
      <c r="AF26" s="43"/>
      <c r="AG26" s="43"/>
      <c r="AH26" s="43"/>
      <c r="AI26" s="43"/>
      <c r="AJ26" s="43"/>
      <c r="AK26" s="43"/>
      <c r="AL26" s="43"/>
      <c r="AM26" s="43"/>
      <c r="AN26" s="43"/>
      <c r="AO26" s="43"/>
      <c r="AP26" s="43"/>
      <c r="AQ26" s="43"/>
      <c r="AT26" s="81">
        <v>63</v>
      </c>
      <c r="AU26" s="48">
        <v>8</v>
      </c>
      <c r="AV26" s="45">
        <f t="shared" si="0"/>
        <v>4.4000000000000004</v>
      </c>
      <c r="AW26" s="46">
        <f t="shared" si="1"/>
        <v>0.8</v>
      </c>
      <c r="AX26" s="46">
        <f t="shared" si="2"/>
        <v>3</v>
      </c>
    </row>
    <row r="27" spans="1:50" x14ac:dyDescent="0.3">
      <c r="R27" s="40" t="s">
        <v>121</v>
      </c>
      <c r="S27" s="41">
        <v>5</v>
      </c>
      <c r="T27" s="42">
        <v>5</v>
      </c>
      <c r="U27" s="41">
        <v>5</v>
      </c>
      <c r="V27" s="42">
        <v>3</v>
      </c>
      <c r="W27" s="41">
        <v>5</v>
      </c>
      <c r="X27" s="43"/>
      <c r="Y27" s="43"/>
      <c r="Z27" s="43"/>
      <c r="AA27" s="43"/>
      <c r="AB27" s="43"/>
      <c r="AC27" s="43"/>
      <c r="AD27" s="43"/>
      <c r="AE27" s="43"/>
      <c r="AF27" s="43"/>
      <c r="AG27" s="43"/>
      <c r="AH27" s="43"/>
      <c r="AI27" s="43"/>
      <c r="AJ27" s="43"/>
      <c r="AK27" s="43"/>
      <c r="AL27" s="43"/>
      <c r="AM27" s="43"/>
      <c r="AN27" s="43"/>
      <c r="AO27" s="43"/>
      <c r="AP27" s="43"/>
      <c r="AQ27" s="43"/>
      <c r="AT27" s="81">
        <v>23</v>
      </c>
      <c r="AU27" s="48">
        <v>3</v>
      </c>
      <c r="AV27" s="45">
        <f t="shared" si="0"/>
        <v>4.5999999999999996</v>
      </c>
      <c r="AW27" s="46">
        <f t="shared" si="1"/>
        <v>0.8</v>
      </c>
      <c r="AX27" s="46">
        <f t="shared" si="2"/>
        <v>3</v>
      </c>
    </row>
    <row r="28" spans="1:50" x14ac:dyDescent="0.35">
      <c r="R28" s="40" t="s">
        <v>122</v>
      </c>
      <c r="S28" s="41">
        <v>5</v>
      </c>
      <c r="T28" s="42">
        <v>4</v>
      </c>
      <c r="U28" s="41">
        <v>5</v>
      </c>
      <c r="V28" s="42">
        <v>3</v>
      </c>
      <c r="W28" s="41">
        <v>4</v>
      </c>
      <c r="X28" s="43"/>
      <c r="Y28" s="43"/>
      <c r="Z28" s="43"/>
      <c r="AA28" s="43"/>
      <c r="AB28" s="43"/>
      <c r="AC28" s="43"/>
      <c r="AD28" s="43"/>
      <c r="AE28" s="43"/>
      <c r="AF28" s="43"/>
      <c r="AG28" s="43"/>
      <c r="AH28" s="43"/>
      <c r="AI28" s="43"/>
      <c r="AJ28" s="43"/>
      <c r="AK28" s="43"/>
      <c r="AL28" s="43"/>
      <c r="AM28" s="43"/>
      <c r="AN28" s="43"/>
      <c r="AO28" s="43"/>
      <c r="AP28" s="43"/>
      <c r="AQ28" s="43"/>
      <c r="AT28" s="81">
        <v>24</v>
      </c>
      <c r="AU28" s="50">
        <v>3</v>
      </c>
      <c r="AV28" s="45">
        <f t="shared" si="0"/>
        <v>4.2</v>
      </c>
      <c r="AW28" s="46">
        <f t="shared" si="1"/>
        <v>0.74833147735478833</v>
      </c>
      <c r="AX28" s="46">
        <f t="shared" si="2"/>
        <v>3</v>
      </c>
    </row>
    <row r="29" spans="1:50" x14ac:dyDescent="0.35">
      <c r="R29" s="40" t="s">
        <v>123</v>
      </c>
      <c r="S29" s="41">
        <v>4</v>
      </c>
      <c r="T29" s="42">
        <v>5</v>
      </c>
      <c r="U29" s="41">
        <v>5</v>
      </c>
      <c r="V29" s="42">
        <v>3</v>
      </c>
      <c r="W29" s="41">
        <v>4</v>
      </c>
      <c r="X29" s="43"/>
      <c r="Y29" s="43"/>
      <c r="Z29" s="43"/>
      <c r="AA29" s="43"/>
      <c r="AB29" s="43"/>
      <c r="AC29" s="43"/>
      <c r="AD29" s="43"/>
      <c r="AE29" s="43"/>
      <c r="AF29" s="43"/>
      <c r="AG29" s="43"/>
      <c r="AH29" s="43"/>
      <c r="AI29" s="43"/>
      <c r="AJ29" s="43"/>
      <c r="AK29" s="43"/>
      <c r="AL29" s="43"/>
      <c r="AM29" s="43"/>
      <c r="AN29" s="43"/>
      <c r="AO29" s="43"/>
      <c r="AP29" s="43"/>
      <c r="AQ29" s="43"/>
      <c r="AT29" s="81">
        <v>71</v>
      </c>
      <c r="AU29" s="50">
        <v>8</v>
      </c>
      <c r="AV29" s="45">
        <f t="shared" si="0"/>
        <v>4.2</v>
      </c>
      <c r="AW29" s="46">
        <f t="shared" si="1"/>
        <v>0.74833147735478833</v>
      </c>
      <c r="AX29" s="46">
        <f t="shared" si="2"/>
        <v>3</v>
      </c>
    </row>
    <row r="30" spans="1:50" x14ac:dyDescent="0.35">
      <c r="R30" s="40" t="s">
        <v>124</v>
      </c>
      <c r="S30" s="41">
        <v>3</v>
      </c>
      <c r="T30" s="42">
        <v>5</v>
      </c>
      <c r="U30" s="41">
        <v>5</v>
      </c>
      <c r="V30" s="42">
        <v>1</v>
      </c>
      <c r="W30" s="41">
        <v>5</v>
      </c>
      <c r="X30" s="43"/>
      <c r="Y30" s="43"/>
      <c r="Z30" s="43"/>
      <c r="AA30" s="43"/>
      <c r="AB30" s="43"/>
      <c r="AC30" s="43"/>
      <c r="AD30" s="43"/>
      <c r="AE30" s="43"/>
      <c r="AF30" s="43"/>
      <c r="AG30" s="43"/>
      <c r="AH30" s="43"/>
      <c r="AI30" s="43"/>
      <c r="AJ30" s="43"/>
      <c r="AK30" s="43"/>
      <c r="AL30" s="43"/>
      <c r="AM30" s="43"/>
      <c r="AN30" s="43"/>
      <c r="AO30" s="43"/>
      <c r="AP30" s="43"/>
      <c r="AQ30" s="43"/>
      <c r="AT30" s="81">
        <v>4</v>
      </c>
      <c r="AU30" s="50">
        <v>1</v>
      </c>
      <c r="AV30" s="45">
        <f t="shared" si="0"/>
        <v>3.8</v>
      </c>
      <c r="AW30" s="46">
        <f t="shared" si="1"/>
        <v>1.6</v>
      </c>
      <c r="AX30" s="46">
        <f t="shared" si="2"/>
        <v>1</v>
      </c>
    </row>
    <row r="31" spans="1:50" x14ac:dyDescent="0.35">
      <c r="R31" s="40" t="s">
        <v>125</v>
      </c>
      <c r="S31" s="41">
        <v>3</v>
      </c>
      <c r="T31" s="42">
        <v>4</v>
      </c>
      <c r="U31" s="41">
        <v>5</v>
      </c>
      <c r="V31" s="42">
        <v>1</v>
      </c>
      <c r="W31" s="41">
        <v>4</v>
      </c>
      <c r="X31" s="43"/>
      <c r="Y31" s="43"/>
      <c r="Z31" s="43"/>
      <c r="AA31" s="43"/>
      <c r="AB31" s="43"/>
      <c r="AC31" s="43"/>
      <c r="AD31" s="43"/>
      <c r="AE31" s="43"/>
      <c r="AF31" s="43"/>
      <c r="AG31" s="43"/>
      <c r="AH31" s="43"/>
      <c r="AI31" s="43"/>
      <c r="AJ31" s="43"/>
      <c r="AK31" s="43"/>
      <c r="AL31" s="43"/>
      <c r="AM31" s="43"/>
      <c r="AN31" s="43"/>
      <c r="AO31" s="43"/>
      <c r="AP31" s="43"/>
      <c r="AQ31" s="43"/>
      <c r="AT31" s="81">
        <v>48</v>
      </c>
      <c r="AU31" s="50">
        <v>6</v>
      </c>
      <c r="AV31" s="45">
        <f t="shared" si="0"/>
        <v>3.4</v>
      </c>
      <c r="AW31" s="46">
        <f t="shared" si="1"/>
        <v>1.3564659966250536</v>
      </c>
      <c r="AX31" s="46">
        <f t="shared" si="2"/>
        <v>1</v>
      </c>
    </row>
    <row r="32" spans="1:50" x14ac:dyDescent="0.35">
      <c r="R32" s="40" t="s">
        <v>126</v>
      </c>
      <c r="S32" s="41">
        <v>5</v>
      </c>
      <c r="T32" s="42">
        <v>4</v>
      </c>
      <c r="U32" s="41">
        <v>5</v>
      </c>
      <c r="V32" s="42">
        <v>3</v>
      </c>
      <c r="W32" s="41">
        <v>5</v>
      </c>
      <c r="X32" s="43"/>
      <c r="Y32" s="43"/>
      <c r="Z32" s="43"/>
      <c r="AA32" s="43"/>
      <c r="AB32" s="43"/>
      <c r="AC32" s="43"/>
      <c r="AD32" s="43"/>
      <c r="AE32" s="43"/>
      <c r="AF32" s="43"/>
      <c r="AG32" s="43"/>
      <c r="AH32" s="43"/>
      <c r="AI32" s="43"/>
      <c r="AJ32" s="43"/>
      <c r="AK32" s="43"/>
      <c r="AL32" s="43"/>
      <c r="AM32" s="43"/>
      <c r="AN32" s="43"/>
      <c r="AO32" s="43"/>
      <c r="AP32" s="43"/>
      <c r="AQ32" s="43"/>
      <c r="AT32" s="81">
        <v>8</v>
      </c>
      <c r="AU32" s="50">
        <v>2</v>
      </c>
      <c r="AV32" s="45">
        <f t="shared" si="0"/>
        <v>4.4000000000000004</v>
      </c>
      <c r="AW32" s="46">
        <f t="shared" si="1"/>
        <v>0.8</v>
      </c>
      <c r="AX32" s="46">
        <f t="shared" si="2"/>
        <v>3</v>
      </c>
    </row>
    <row r="33" spans="18:50" x14ac:dyDescent="0.35">
      <c r="R33" s="40" t="s">
        <v>127</v>
      </c>
      <c r="S33" s="41">
        <v>5</v>
      </c>
      <c r="T33" s="42">
        <v>5</v>
      </c>
      <c r="U33" s="41">
        <v>5</v>
      </c>
      <c r="V33" s="42">
        <v>3</v>
      </c>
      <c r="W33" s="41">
        <v>5</v>
      </c>
      <c r="X33" s="43"/>
      <c r="Y33" s="43"/>
      <c r="Z33" s="43"/>
      <c r="AA33" s="43"/>
      <c r="AB33" s="43"/>
      <c r="AC33" s="43"/>
      <c r="AD33" s="43"/>
      <c r="AE33" s="43"/>
      <c r="AF33" s="43"/>
      <c r="AG33" s="43"/>
      <c r="AH33" s="43"/>
      <c r="AI33" s="43"/>
      <c r="AJ33" s="43"/>
      <c r="AK33" s="43"/>
      <c r="AL33" s="43"/>
      <c r="AM33" s="43"/>
      <c r="AN33" s="43"/>
      <c r="AO33" s="43"/>
      <c r="AP33" s="43"/>
      <c r="AQ33" s="43"/>
      <c r="AT33" s="81">
        <v>9</v>
      </c>
      <c r="AU33" s="50">
        <v>2</v>
      </c>
      <c r="AV33" s="45">
        <f t="shared" si="0"/>
        <v>4.5999999999999996</v>
      </c>
      <c r="AW33" s="46">
        <f t="shared" si="1"/>
        <v>0.8</v>
      </c>
      <c r="AX33" s="46">
        <f t="shared" si="2"/>
        <v>3</v>
      </c>
    </row>
    <row r="34" spans="18:50" x14ac:dyDescent="0.35">
      <c r="R34" s="40" t="s">
        <v>128</v>
      </c>
      <c r="S34" s="41">
        <v>5</v>
      </c>
      <c r="T34" s="42">
        <v>4</v>
      </c>
      <c r="U34" s="41">
        <v>5</v>
      </c>
      <c r="V34" s="42">
        <v>3</v>
      </c>
      <c r="W34" s="41">
        <v>4</v>
      </c>
      <c r="X34" s="43"/>
      <c r="Y34" s="43"/>
      <c r="Z34" s="43"/>
      <c r="AA34" s="43"/>
      <c r="AB34" s="43"/>
      <c r="AC34" s="43"/>
      <c r="AD34" s="43"/>
      <c r="AE34" s="43"/>
      <c r="AF34" s="43"/>
      <c r="AG34" s="43"/>
      <c r="AH34" s="43"/>
      <c r="AI34" s="43"/>
      <c r="AJ34" s="43"/>
      <c r="AK34" s="43"/>
      <c r="AL34" s="43"/>
      <c r="AM34" s="43"/>
      <c r="AN34" s="43"/>
      <c r="AO34" s="43"/>
      <c r="AP34" s="43"/>
      <c r="AQ34" s="43"/>
      <c r="AS34" s="38" t="s">
        <v>144</v>
      </c>
      <c r="AT34" s="81">
        <v>20</v>
      </c>
      <c r="AU34" s="50">
        <v>3</v>
      </c>
      <c r="AV34" s="45">
        <f t="shared" si="0"/>
        <v>4.2</v>
      </c>
      <c r="AW34" s="46">
        <f t="shared" si="1"/>
        <v>0.74833147735478833</v>
      </c>
      <c r="AX34" s="46">
        <f t="shared" si="2"/>
        <v>3</v>
      </c>
    </row>
    <row r="35" spans="18:50" x14ac:dyDescent="0.35">
      <c r="R35" s="40" t="s">
        <v>129</v>
      </c>
      <c r="S35" s="41">
        <v>4</v>
      </c>
      <c r="T35" s="42">
        <v>5</v>
      </c>
      <c r="U35" s="41">
        <v>5</v>
      </c>
      <c r="V35" s="42">
        <v>3</v>
      </c>
      <c r="W35" s="41">
        <v>4</v>
      </c>
      <c r="X35" s="43"/>
      <c r="Y35" s="43"/>
      <c r="Z35" s="43"/>
      <c r="AA35" s="43"/>
      <c r="AB35" s="43"/>
      <c r="AC35" s="43"/>
      <c r="AD35" s="43"/>
      <c r="AE35" s="43"/>
      <c r="AF35" s="43"/>
      <c r="AG35" s="43"/>
      <c r="AH35" s="43"/>
      <c r="AI35" s="43"/>
      <c r="AJ35" s="43"/>
      <c r="AK35" s="43"/>
      <c r="AL35" s="43"/>
      <c r="AM35" s="43"/>
      <c r="AN35" s="43"/>
      <c r="AO35" s="43"/>
      <c r="AP35" s="43"/>
      <c r="AQ35" s="43"/>
      <c r="AS35" s="38" t="s">
        <v>144</v>
      </c>
      <c r="AT35" s="81">
        <v>34</v>
      </c>
      <c r="AU35" s="50">
        <v>5</v>
      </c>
      <c r="AV35" s="45">
        <f t="shared" si="0"/>
        <v>4.2</v>
      </c>
      <c r="AW35" s="46">
        <f t="shared" si="1"/>
        <v>0.74833147735478833</v>
      </c>
      <c r="AX35" s="46">
        <f t="shared" si="2"/>
        <v>3</v>
      </c>
    </row>
    <row r="36" spans="18:50" x14ac:dyDescent="0.35">
      <c r="R36" s="40" t="s">
        <v>130</v>
      </c>
      <c r="S36" s="41">
        <v>3</v>
      </c>
      <c r="T36" s="42">
        <v>4</v>
      </c>
      <c r="U36" s="41">
        <v>5</v>
      </c>
      <c r="V36" s="42">
        <v>1</v>
      </c>
      <c r="W36" s="41">
        <v>5</v>
      </c>
      <c r="X36" s="43"/>
      <c r="Y36" s="43"/>
      <c r="Z36" s="43"/>
      <c r="AA36" s="43"/>
      <c r="AB36" s="43"/>
      <c r="AC36" s="43"/>
      <c r="AD36" s="43"/>
      <c r="AE36" s="43"/>
      <c r="AF36" s="43"/>
      <c r="AG36" s="43"/>
      <c r="AH36" s="43"/>
      <c r="AI36" s="43"/>
      <c r="AJ36" s="43"/>
      <c r="AK36" s="43"/>
      <c r="AL36" s="43"/>
      <c r="AM36" s="43"/>
      <c r="AN36" s="43"/>
      <c r="AO36" s="43"/>
      <c r="AP36" s="43"/>
      <c r="AQ36" s="43"/>
      <c r="AT36" s="81">
        <v>25</v>
      </c>
      <c r="AU36" s="50">
        <v>4</v>
      </c>
      <c r="AV36" s="45">
        <f t="shared" si="0"/>
        <v>3.6</v>
      </c>
      <c r="AW36" s="46">
        <f t="shared" si="1"/>
        <v>1.4966629547095767</v>
      </c>
      <c r="AX36" s="46">
        <f t="shared" si="2"/>
        <v>1</v>
      </c>
    </row>
    <row r="37" spans="18:50" x14ac:dyDescent="0.35">
      <c r="R37" s="40" t="s">
        <v>131</v>
      </c>
      <c r="S37" s="41">
        <v>4</v>
      </c>
      <c r="T37" s="42">
        <v>4</v>
      </c>
      <c r="U37" s="41">
        <v>4</v>
      </c>
      <c r="V37" s="42">
        <v>2</v>
      </c>
      <c r="W37" s="41">
        <v>5</v>
      </c>
      <c r="X37" s="43"/>
      <c r="Y37" s="43"/>
      <c r="Z37" s="43"/>
      <c r="AA37" s="43"/>
      <c r="AB37" s="43"/>
      <c r="AC37" s="43"/>
      <c r="AD37" s="43"/>
      <c r="AE37" s="43"/>
      <c r="AF37" s="43"/>
      <c r="AG37" s="43"/>
      <c r="AH37" s="43"/>
      <c r="AI37" s="43"/>
      <c r="AJ37" s="43"/>
      <c r="AK37" s="43"/>
      <c r="AL37" s="43"/>
      <c r="AM37" s="43"/>
      <c r="AN37" s="43"/>
      <c r="AO37" s="43"/>
      <c r="AP37" s="43"/>
      <c r="AQ37" s="43"/>
      <c r="AT37" s="81">
        <v>69</v>
      </c>
      <c r="AU37" s="50">
        <v>8</v>
      </c>
      <c r="AV37" s="45">
        <f t="shared" si="0"/>
        <v>3.8</v>
      </c>
      <c r="AW37" s="46">
        <f t="shared" si="1"/>
        <v>0.9797958971132712</v>
      </c>
      <c r="AX37" s="46">
        <f t="shared" si="2"/>
        <v>2</v>
      </c>
    </row>
    <row r="38" spans="18:50" x14ac:dyDescent="0.35">
      <c r="R38" s="40" t="s">
        <v>132</v>
      </c>
      <c r="S38" s="41">
        <v>3</v>
      </c>
      <c r="T38" s="42">
        <v>2</v>
      </c>
      <c r="U38" s="41">
        <v>1</v>
      </c>
      <c r="V38" s="42">
        <v>4</v>
      </c>
      <c r="W38" s="41">
        <v>1</v>
      </c>
      <c r="X38" s="43"/>
      <c r="Y38" s="43"/>
      <c r="Z38" s="43"/>
      <c r="AA38" s="43"/>
      <c r="AB38" s="43"/>
      <c r="AC38" s="43"/>
      <c r="AD38" s="43"/>
      <c r="AE38" s="43"/>
      <c r="AF38" s="43"/>
      <c r="AG38" s="43"/>
      <c r="AH38" s="43"/>
      <c r="AI38" s="43"/>
      <c r="AJ38" s="43"/>
      <c r="AK38" s="43"/>
      <c r="AL38" s="43"/>
      <c r="AM38" s="43"/>
      <c r="AN38" s="43"/>
      <c r="AO38" s="43"/>
      <c r="AP38" s="43"/>
      <c r="AQ38" s="43"/>
      <c r="AT38" s="81">
        <v>29</v>
      </c>
      <c r="AU38" s="50">
        <v>4</v>
      </c>
      <c r="AV38" s="45">
        <f t="shared" si="0"/>
        <v>2.2000000000000002</v>
      </c>
      <c r="AW38" s="46">
        <f t="shared" si="1"/>
        <v>1.1661903789690602</v>
      </c>
      <c r="AX38" s="46">
        <f t="shared" si="2"/>
        <v>1</v>
      </c>
    </row>
    <row r="39" spans="18:50" x14ac:dyDescent="0.35">
      <c r="R39" s="40" t="s">
        <v>133</v>
      </c>
      <c r="S39" s="41">
        <v>5</v>
      </c>
      <c r="T39" s="42">
        <v>4</v>
      </c>
      <c r="U39" s="41">
        <v>5</v>
      </c>
      <c r="V39" s="42">
        <v>3</v>
      </c>
      <c r="W39" s="41">
        <v>4</v>
      </c>
      <c r="X39" s="43"/>
      <c r="Y39" s="43"/>
      <c r="Z39" s="43"/>
      <c r="AA39" s="43"/>
      <c r="AB39" s="43"/>
      <c r="AC39" s="43"/>
      <c r="AD39" s="43"/>
      <c r="AE39" s="43"/>
      <c r="AF39" s="43"/>
      <c r="AG39" s="43"/>
      <c r="AH39" s="43"/>
      <c r="AI39" s="43"/>
      <c r="AJ39" s="43"/>
      <c r="AK39" s="43"/>
      <c r="AL39" s="43"/>
      <c r="AM39" s="43"/>
      <c r="AN39" s="43"/>
      <c r="AO39" s="43"/>
      <c r="AP39" s="43"/>
      <c r="AQ39" s="43"/>
      <c r="AT39" s="81">
        <v>52</v>
      </c>
      <c r="AU39" s="50">
        <v>7</v>
      </c>
      <c r="AV39" s="45">
        <f t="shared" si="0"/>
        <v>4.2</v>
      </c>
      <c r="AW39" s="46">
        <f t="shared" si="1"/>
        <v>0.74833147735478833</v>
      </c>
      <c r="AX39" s="46">
        <f t="shared" si="2"/>
        <v>3</v>
      </c>
    </row>
    <row r="40" spans="18:50" x14ac:dyDescent="0.35">
      <c r="R40" s="40" t="s">
        <v>134</v>
      </c>
      <c r="S40" s="41">
        <v>4</v>
      </c>
      <c r="T40" s="42">
        <v>5</v>
      </c>
      <c r="U40" s="41">
        <v>5</v>
      </c>
      <c r="V40" s="42">
        <v>4</v>
      </c>
      <c r="W40" s="41">
        <v>4</v>
      </c>
      <c r="X40" s="43"/>
      <c r="Y40" s="43"/>
      <c r="Z40" s="43"/>
      <c r="AA40" s="43"/>
      <c r="AB40" s="43"/>
      <c r="AC40" s="43"/>
      <c r="AD40" s="43"/>
      <c r="AE40" s="43"/>
      <c r="AF40" s="43"/>
      <c r="AG40" s="43"/>
      <c r="AH40" s="43"/>
      <c r="AI40" s="43"/>
      <c r="AJ40" s="43"/>
      <c r="AK40" s="43"/>
      <c r="AL40" s="43"/>
      <c r="AM40" s="43"/>
      <c r="AN40" s="43"/>
      <c r="AO40" s="43"/>
      <c r="AP40" s="43"/>
      <c r="AQ40" s="43"/>
      <c r="AT40" s="81">
        <v>59</v>
      </c>
      <c r="AU40" s="50">
        <v>7</v>
      </c>
      <c r="AV40" s="45">
        <f t="shared" si="0"/>
        <v>4.4000000000000004</v>
      </c>
      <c r="AW40" s="46">
        <f t="shared" si="1"/>
        <v>0.4898979485566356</v>
      </c>
      <c r="AX40" s="46">
        <f t="shared" si="2"/>
        <v>4</v>
      </c>
    </row>
    <row r="41" spans="18:50" x14ac:dyDescent="0.35">
      <c r="R41" s="40" t="s">
        <v>135</v>
      </c>
      <c r="S41" s="41">
        <v>3</v>
      </c>
      <c r="T41" s="42">
        <v>4</v>
      </c>
      <c r="U41" s="41">
        <v>5</v>
      </c>
      <c r="V41" s="42">
        <v>1</v>
      </c>
      <c r="W41" s="41">
        <v>5</v>
      </c>
      <c r="X41" s="43"/>
      <c r="Y41" s="43"/>
      <c r="Z41" s="43"/>
      <c r="AA41" s="43"/>
      <c r="AB41" s="43"/>
      <c r="AC41" s="43"/>
      <c r="AD41" s="43"/>
      <c r="AE41" s="43"/>
      <c r="AF41" s="43"/>
      <c r="AG41" s="43"/>
      <c r="AH41" s="43"/>
      <c r="AI41" s="43"/>
      <c r="AJ41" s="43"/>
      <c r="AK41" s="43"/>
      <c r="AL41" s="43"/>
      <c r="AM41" s="43"/>
      <c r="AN41" s="43"/>
      <c r="AO41" s="43"/>
      <c r="AP41" s="43"/>
      <c r="AQ41" s="43"/>
      <c r="AT41" s="81">
        <v>35</v>
      </c>
      <c r="AU41" s="50">
        <v>5</v>
      </c>
      <c r="AV41" s="45">
        <f t="shared" si="0"/>
        <v>3.6</v>
      </c>
      <c r="AW41" s="46">
        <f t="shared" si="1"/>
        <v>1.4966629547095767</v>
      </c>
      <c r="AX41" s="46">
        <f t="shared" si="2"/>
        <v>1</v>
      </c>
    </row>
    <row r="42" spans="18:50" x14ac:dyDescent="0.3">
      <c r="R42" s="40"/>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T42" s="44"/>
      <c r="AU42" s="44"/>
      <c r="AV42" s="45" t="str">
        <f>IF(COUNTIF($S42:$AQ42,"&gt;0")&gt;0,SUM($S42:$AQ42)/COUNTIF($S42:$AQ42,"&gt;0"),"")</f>
        <v/>
      </c>
      <c r="AW42" s="46" t="str">
        <f>IF(COUNTIF($S42:$AQ42,"&gt;0") &gt; 0, _xlfn.STDEV.P($S42:$AQ42), "")</f>
        <v/>
      </c>
      <c r="AX42" s="89"/>
    </row>
    <row r="43" spans="18:50" x14ac:dyDescent="0.3">
      <c r="R43" s="40"/>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T43" s="44"/>
      <c r="AU43" s="44"/>
      <c r="AV43" s="45" t="str">
        <f>IF(COUNTIF($S43:$AQ43,"&gt;0")&gt;0,SUM($S43:$AQ43)/COUNTIF($S43:$AQ43,"&gt;0"),"")</f>
        <v/>
      </c>
      <c r="AW43" s="46" t="str">
        <f>IF(COUNTIF($S43:$AQ43,"&gt;0") &gt; 0, _xlfn.STDEV.P($S43:$AQ43), "")</f>
        <v/>
      </c>
      <c r="AX43" s="89"/>
    </row>
    <row r="44" spans="18:50" x14ac:dyDescent="0.3">
      <c r="R44" s="40"/>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T44" s="44"/>
      <c r="AU44" s="44"/>
      <c r="AV44" s="45" t="str">
        <f>IF(COUNTIF($S44:$AQ44,"&gt;0")&gt;0,SUM($S44:$AQ44)/COUNTIF($S44:$AQ44,"&gt;0"),"")</f>
        <v/>
      </c>
      <c r="AW44" s="46" t="str">
        <f>IF(COUNTIF($S44:$AQ44,"&gt;0") &gt; 0, _xlfn.STDEV.P($S44:$AQ44), "")</f>
        <v/>
      </c>
      <c r="AX44" s="89"/>
    </row>
    <row r="46" spans="18:50" x14ac:dyDescent="0.3">
      <c r="R46" s="39" t="s">
        <v>84</v>
      </c>
      <c r="S46" s="45">
        <f t="shared" ref="S46:AQ46" si="3">SUM(S1:S44)</f>
        <v>152</v>
      </c>
      <c r="T46" s="45">
        <f t="shared" si="3"/>
        <v>160</v>
      </c>
      <c r="U46" s="45">
        <f t="shared" si="3"/>
        <v>171</v>
      </c>
      <c r="V46" s="45">
        <f t="shared" si="3"/>
        <v>97</v>
      </c>
      <c r="W46" s="45">
        <f t="shared" si="3"/>
        <v>161</v>
      </c>
      <c r="X46" s="45">
        <f t="shared" si="3"/>
        <v>0</v>
      </c>
      <c r="Y46" s="45">
        <f t="shared" si="3"/>
        <v>0</v>
      </c>
      <c r="Z46" s="45">
        <f t="shared" si="3"/>
        <v>0</v>
      </c>
      <c r="AA46" s="45">
        <f t="shared" si="3"/>
        <v>0</v>
      </c>
      <c r="AB46" s="45">
        <f t="shared" si="3"/>
        <v>0</v>
      </c>
      <c r="AC46" s="45">
        <f t="shared" si="3"/>
        <v>0</v>
      </c>
      <c r="AD46" s="45">
        <f t="shared" si="3"/>
        <v>0</v>
      </c>
      <c r="AE46" s="45">
        <f t="shared" si="3"/>
        <v>0</v>
      </c>
      <c r="AF46" s="45">
        <f t="shared" si="3"/>
        <v>0</v>
      </c>
      <c r="AG46" s="45">
        <f t="shared" si="3"/>
        <v>0</v>
      </c>
      <c r="AH46" s="45">
        <f t="shared" si="3"/>
        <v>0</v>
      </c>
      <c r="AI46" s="45">
        <f t="shared" si="3"/>
        <v>0</v>
      </c>
      <c r="AJ46" s="45">
        <f t="shared" si="3"/>
        <v>0</v>
      </c>
      <c r="AK46" s="45">
        <f t="shared" si="3"/>
        <v>0</v>
      </c>
      <c r="AL46" s="45">
        <f t="shared" si="3"/>
        <v>0</v>
      </c>
      <c r="AM46" s="45">
        <f t="shared" si="3"/>
        <v>0</v>
      </c>
      <c r="AN46" s="45">
        <f t="shared" si="3"/>
        <v>0</v>
      </c>
      <c r="AO46" s="45">
        <f t="shared" si="3"/>
        <v>0</v>
      </c>
      <c r="AP46" s="45">
        <f t="shared" si="3"/>
        <v>0</v>
      </c>
      <c r="AQ46" s="45">
        <f t="shared" si="3"/>
        <v>0</v>
      </c>
    </row>
    <row r="49" spans="18:18" x14ac:dyDescent="0.3">
      <c r="R49" s="38" t="s">
        <v>142</v>
      </c>
    </row>
  </sheetData>
  <conditionalFormatting sqref="AW2:AX45">
    <cfRule type="colorScale" priority="210">
      <colorScale>
        <cfvo type="min"/>
        <cfvo type="percentile" val="50"/>
        <cfvo type="max"/>
        <color rgb="FF63BE7B"/>
        <color rgb="FFFFEB84"/>
        <color rgb="FFF8696B"/>
      </colorScale>
    </cfRule>
  </conditionalFormatting>
  <conditionalFormatting sqref="AX1:AX1048576">
    <cfRule type="colorScale" priority="1">
      <colorScale>
        <cfvo type="min"/>
        <cfvo type="percentile" val="50"/>
        <cfvo type="max"/>
        <color rgb="FFF8696B"/>
        <color rgb="FFFFEB84"/>
        <color rgb="FF63BE7B"/>
      </colorScale>
    </cfRule>
  </conditionalFormatting>
  <pageMargins left="0.7" right="0.7" top="0.78749999999999998" bottom="0.78749999999999998" header="0.511811023622047" footer="0.511811023622047"/>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4E99"/>
    <pageSetUpPr fitToPage="1"/>
  </sheetPr>
  <dimension ref="A1:H111"/>
  <sheetViews>
    <sheetView zoomScale="115" zoomScaleNormal="115" workbookViewId="0">
      <selection activeCell="C1" sqref="C1"/>
    </sheetView>
  </sheetViews>
  <sheetFormatPr baseColWidth="10" defaultColWidth="11.3828125" defaultRowHeight="12.9" x14ac:dyDescent="0.3"/>
  <cols>
    <col min="1" max="1" width="19.15234375" style="65" customWidth="1"/>
    <col min="2" max="2" width="4.3046875" style="65" customWidth="1"/>
    <col min="3" max="3" width="103.15234375" style="65" customWidth="1"/>
    <col min="4" max="4" width="7.3828125" style="65" customWidth="1"/>
    <col min="5" max="5" width="15.69140625" style="65" customWidth="1"/>
    <col min="6" max="6" width="11.3828125" style="65"/>
    <col min="7" max="7" width="9" style="65" customWidth="1"/>
    <col min="8" max="8" width="100.53515625" style="65" customWidth="1"/>
    <col min="9" max="16384" width="11.3828125" style="65"/>
  </cols>
  <sheetData>
    <row r="1" spans="1:8" ht="77.150000000000006" x14ac:dyDescent="0.3">
      <c r="C1" s="67" t="s">
        <v>497</v>
      </c>
      <c r="H1" s="67" t="s">
        <v>513</v>
      </c>
    </row>
    <row r="2" spans="1:8" ht="15.9" x14ac:dyDescent="0.3">
      <c r="A2" s="59" t="s">
        <v>2</v>
      </c>
      <c r="B2" s="60" t="s">
        <v>3</v>
      </c>
      <c r="C2" s="60" t="s">
        <v>4</v>
      </c>
      <c r="D2" s="60" t="s">
        <v>5</v>
      </c>
      <c r="E2" s="69" t="s">
        <v>6</v>
      </c>
      <c r="F2" s="69" t="s">
        <v>7</v>
      </c>
      <c r="G2" s="83" t="s">
        <v>450</v>
      </c>
    </row>
    <row r="3" spans="1:8" ht="25.75" x14ac:dyDescent="0.3">
      <c r="A3" s="61"/>
      <c r="B3" s="62">
        <v>1</v>
      </c>
      <c r="C3" s="78" t="s">
        <v>421</v>
      </c>
      <c r="D3" s="63">
        <v>1</v>
      </c>
      <c r="E3" s="64">
        <f>VLOOKUP($B3,CCM_Chart!$AT$2:$AX$84,4,FALSE())</f>
        <v>3.8</v>
      </c>
      <c r="F3" s="64">
        <f>VLOOKUP($B3,CCM_Chart!$AT$2:$AX$84,5,FALSE())</f>
        <v>1.6</v>
      </c>
      <c r="G3" s="84"/>
    </row>
    <row r="4" spans="1:8" ht="25.75" x14ac:dyDescent="0.3">
      <c r="B4" s="62">
        <v>2</v>
      </c>
      <c r="C4" s="78" t="s">
        <v>418</v>
      </c>
      <c r="D4" s="63">
        <v>1</v>
      </c>
      <c r="E4" s="64">
        <f>VLOOKUP($B4,CCM_Chart!$AT$2:$AX$84,4,FALSE())</f>
        <v>1.25</v>
      </c>
      <c r="F4" s="64">
        <f>VLOOKUP($B4,CCM_Chart!$AT$2:$AX$84,5,FALSE())</f>
        <v>0.4330127018922193</v>
      </c>
      <c r="G4" s="84"/>
    </row>
    <row r="5" spans="1:8" x14ac:dyDescent="0.3">
      <c r="B5" s="62">
        <v>3</v>
      </c>
      <c r="C5" s="78" t="s">
        <v>8</v>
      </c>
      <c r="D5" s="63">
        <v>1</v>
      </c>
      <c r="E5" s="64">
        <f>VLOOKUP($B5,CCM_Chart!$AT$2:$AX$84,4,FALSE())</f>
        <v>3.6</v>
      </c>
      <c r="F5" s="64">
        <f>VLOOKUP($B5,CCM_Chart!$AT$2:$AX$84,5,FALSE())</f>
        <v>1.3564659966250536</v>
      </c>
      <c r="G5" s="84"/>
    </row>
    <row r="6" spans="1:8" ht="25.75" x14ac:dyDescent="0.3">
      <c r="B6" s="62">
        <v>4</v>
      </c>
      <c r="C6" s="78" t="s">
        <v>9</v>
      </c>
      <c r="D6" s="63">
        <v>1</v>
      </c>
      <c r="E6" s="64">
        <f>VLOOKUP($B6,CCM_Chart!$AT$2:$AX$84,4,FALSE())</f>
        <v>3.8</v>
      </c>
      <c r="F6" s="64">
        <f>VLOOKUP($B6,CCM_Chart!$AT$2:$AX$84,5,FALSE())</f>
        <v>1.6</v>
      </c>
      <c r="G6" s="84"/>
    </row>
    <row r="7" spans="1:8" ht="25.75" x14ac:dyDescent="0.3">
      <c r="B7" s="62">
        <v>5</v>
      </c>
      <c r="C7" s="78" t="s">
        <v>419</v>
      </c>
      <c r="D7" s="63">
        <v>1</v>
      </c>
      <c r="E7" s="64">
        <f>VLOOKUP($B7,CCM_Chart!$AT$2:$AX$84,4,FALSE())</f>
        <v>3.8</v>
      </c>
      <c r="F7" s="64">
        <f>VLOOKUP($B7,CCM_Chart!$AT$2:$AX$84,5,FALSE())</f>
        <v>0.9797958971132712</v>
      </c>
      <c r="G7" s="84"/>
    </row>
    <row r="8" spans="1:8" ht="15.9" x14ac:dyDescent="0.45">
      <c r="A8" s="59" t="s">
        <v>10</v>
      </c>
      <c r="B8" s="60" t="s">
        <v>3</v>
      </c>
      <c r="C8" s="75" t="s">
        <v>4</v>
      </c>
      <c r="D8" s="60" t="s">
        <v>5</v>
      </c>
      <c r="E8" s="69" t="s">
        <v>6</v>
      </c>
      <c r="F8" s="69" t="s">
        <v>7</v>
      </c>
      <c r="G8" s="83" t="s">
        <v>450</v>
      </c>
    </row>
    <row r="9" spans="1:8" ht="25.75" x14ac:dyDescent="0.35">
      <c r="B9" s="62">
        <v>6</v>
      </c>
      <c r="C9" s="77" t="s">
        <v>11</v>
      </c>
      <c r="D9" s="63">
        <v>2</v>
      </c>
      <c r="E9" s="64">
        <f>VLOOKUP($B9,CCM_Chart!$AT$2:$AX$84,4,FALSE())</f>
        <v>3.8</v>
      </c>
      <c r="F9" s="64">
        <f>VLOOKUP($B9,CCM_Chart!$AT$2:$AX$84,5,FALSE())</f>
        <v>0.9797958971132712</v>
      </c>
      <c r="G9" s="66"/>
    </row>
    <row r="10" spans="1:8" ht="25.75" x14ac:dyDescent="0.35">
      <c r="B10" s="62">
        <v>7</v>
      </c>
      <c r="C10" s="77" t="s">
        <v>416</v>
      </c>
      <c r="D10" s="63">
        <v>2</v>
      </c>
      <c r="E10" s="64">
        <f>VLOOKUP($B10,CCM_Chart!$AT$2:$AX$84,4,FALSE())</f>
        <v>2.2000000000000002</v>
      </c>
      <c r="F10" s="64">
        <f>VLOOKUP($B10,CCM_Chart!$AT$2:$AX$84,5,FALSE())</f>
        <v>1.1661903789690602</v>
      </c>
      <c r="G10" s="66"/>
    </row>
    <row r="11" spans="1:8" ht="25.75" x14ac:dyDescent="0.35">
      <c r="A11" s="67"/>
      <c r="B11" s="62">
        <v>8</v>
      </c>
      <c r="C11" s="77" t="s">
        <v>12</v>
      </c>
      <c r="D11" s="63">
        <v>2</v>
      </c>
      <c r="E11" s="64">
        <f>VLOOKUP($B11,CCM_Chart!$AT$2:$AX$84,4,FALSE())</f>
        <v>2.2000000000000002</v>
      </c>
      <c r="F11" s="64">
        <f>VLOOKUP($B11,CCM_Chart!$AT$2:$AX$84,5,FALSE())</f>
        <v>1.1661903789690602</v>
      </c>
      <c r="G11" s="66"/>
      <c r="H11" s="67"/>
    </row>
    <row r="12" spans="1:8" ht="25.75" x14ac:dyDescent="0.35">
      <c r="B12" s="62">
        <v>9</v>
      </c>
      <c r="C12" s="77" t="s">
        <v>13</v>
      </c>
      <c r="D12" s="63">
        <v>2</v>
      </c>
      <c r="E12" s="64">
        <f>VLOOKUP($B12,CCM_Chart!$AT$2:$AX$84,4,FALSE())</f>
        <v>4.2</v>
      </c>
      <c r="F12" s="64">
        <f>VLOOKUP($B12,CCM_Chart!$AT$2:$AX$84,5,FALSE())</f>
        <v>0.74833147735478833</v>
      </c>
      <c r="G12" s="66"/>
    </row>
    <row r="13" spans="1:8" ht="38.6" x14ac:dyDescent="0.35">
      <c r="A13" s="67"/>
      <c r="B13" s="62">
        <v>10</v>
      </c>
      <c r="C13" s="77" t="s">
        <v>514</v>
      </c>
      <c r="D13" s="63">
        <v>2</v>
      </c>
      <c r="E13" s="64">
        <f>VLOOKUP($B13,CCM_Chart!$AT$2:$AX$84,4,FALSE())</f>
        <v>2.2000000000000002</v>
      </c>
      <c r="F13" s="64">
        <f>VLOOKUP($B13,CCM_Chart!$AT$2:$AX$84,5,FALSE())</f>
        <v>1.1661903789690602</v>
      </c>
      <c r="G13" s="66"/>
    </row>
    <row r="14" spans="1:8" x14ac:dyDescent="0.35">
      <c r="B14" s="62">
        <v>11</v>
      </c>
      <c r="C14" s="77" t="s">
        <v>14</v>
      </c>
      <c r="D14" s="63">
        <v>2</v>
      </c>
      <c r="E14" s="64">
        <f>VLOOKUP($B14,CCM_Chart!$AT$2:$AX$84,4,FALSE())</f>
        <v>3.4</v>
      </c>
      <c r="F14" s="64">
        <f>VLOOKUP($B14,CCM_Chart!$AT$2:$AX$84,5,FALSE())</f>
        <v>1.3564659966250536</v>
      </c>
      <c r="G14" s="66"/>
    </row>
    <row r="15" spans="1:8" ht="25.75" x14ac:dyDescent="0.35">
      <c r="B15" s="62">
        <v>12</v>
      </c>
      <c r="C15" s="77" t="s">
        <v>15</v>
      </c>
      <c r="D15" s="63">
        <v>2</v>
      </c>
      <c r="E15" s="64">
        <f>VLOOKUP($B15,CCM_Chart!$AT$2:$AX$84,4,FALSE())</f>
        <v>3.6</v>
      </c>
      <c r="F15" s="64">
        <f>VLOOKUP($B15,CCM_Chart!$AT$2:$AX$84,5,FALSE())</f>
        <v>1.4966629547095767</v>
      </c>
      <c r="G15" s="66"/>
    </row>
    <row r="16" spans="1:8" x14ac:dyDescent="0.35">
      <c r="B16" s="62">
        <v>13</v>
      </c>
      <c r="C16" s="77" t="s">
        <v>420</v>
      </c>
      <c r="D16" s="63">
        <v>2</v>
      </c>
      <c r="E16" s="64">
        <f>VLOOKUP($B16,CCM_Chart!$AT$2:$AX$84,4,FALSE())</f>
        <v>4.4000000000000004</v>
      </c>
      <c r="F16" s="64">
        <f>VLOOKUP($B16,CCM_Chart!$AT$2:$AX$84,5,FALSE())</f>
        <v>0.8</v>
      </c>
      <c r="G16" s="66"/>
    </row>
    <row r="17" spans="1:8" ht="15.9" x14ac:dyDescent="0.45">
      <c r="A17" s="59" t="s">
        <v>16</v>
      </c>
      <c r="B17" s="60" t="s">
        <v>3</v>
      </c>
      <c r="C17" s="75" t="s">
        <v>4</v>
      </c>
      <c r="D17" s="60" t="s">
        <v>5</v>
      </c>
      <c r="E17" s="69" t="s">
        <v>6</v>
      </c>
      <c r="F17" s="69" t="s">
        <v>7</v>
      </c>
      <c r="G17" s="83" t="s">
        <v>450</v>
      </c>
    </row>
    <row r="18" spans="1:8" ht="25.75" x14ac:dyDescent="0.35">
      <c r="B18" s="62">
        <v>14</v>
      </c>
      <c r="C18" s="77" t="s">
        <v>17</v>
      </c>
      <c r="D18" s="63">
        <v>3</v>
      </c>
      <c r="E18" s="64">
        <f>VLOOKUP($B18,CCM_Chart!$AT$2:$AX$84,4,FALSE())</f>
        <v>2.2000000000000002</v>
      </c>
      <c r="F18" s="64">
        <f>VLOOKUP($B18,CCM_Chart!$AT$2:$AX$84,5,FALSE())</f>
        <v>1.1661903789690602</v>
      </c>
      <c r="G18" s="66"/>
    </row>
    <row r="19" spans="1:8" x14ac:dyDescent="0.35">
      <c r="B19" s="62">
        <v>15</v>
      </c>
      <c r="C19" s="77" t="s">
        <v>422</v>
      </c>
      <c r="D19" s="63">
        <v>3</v>
      </c>
      <c r="E19" s="64">
        <f>VLOOKUP($B19,CCM_Chart!$AT$2:$AX$84,4,FALSE())</f>
        <v>4.2</v>
      </c>
      <c r="F19" s="64">
        <f>VLOOKUP($B19,CCM_Chart!$AT$2:$AX$84,5,FALSE())</f>
        <v>0.74833147735478833</v>
      </c>
      <c r="G19" s="66"/>
    </row>
    <row r="20" spans="1:8" ht="25.75" x14ac:dyDescent="0.35">
      <c r="B20" s="62">
        <v>16</v>
      </c>
      <c r="C20" s="77" t="s">
        <v>417</v>
      </c>
      <c r="D20" s="63">
        <v>3</v>
      </c>
      <c r="E20" s="64">
        <f>VLOOKUP($B20,CCM_Chart!$AT$2:$AX$84,4,FALSE())</f>
        <v>2.2000000000000002</v>
      </c>
      <c r="F20" s="64">
        <f>VLOOKUP($B20,CCM_Chart!$AT$2:$AX$84,5,FALSE())</f>
        <v>1.1661903789690602</v>
      </c>
      <c r="G20" s="66"/>
    </row>
    <row r="21" spans="1:8" ht="25.75" x14ac:dyDescent="0.35">
      <c r="B21" s="62">
        <v>17</v>
      </c>
      <c r="C21" s="77" t="s">
        <v>18</v>
      </c>
      <c r="D21" s="63">
        <v>3</v>
      </c>
      <c r="E21" s="64">
        <f>VLOOKUP($B21,CCM_Chart!$AT$2:$AX$84,4,FALSE())</f>
        <v>3.8</v>
      </c>
      <c r="F21" s="64">
        <f>VLOOKUP($B21,CCM_Chart!$AT$2:$AX$84,5,FALSE())</f>
        <v>1.6</v>
      </c>
      <c r="G21" s="66"/>
    </row>
    <row r="22" spans="1:8" ht="25.75" x14ac:dyDescent="0.35">
      <c r="B22" s="62">
        <v>18</v>
      </c>
      <c r="C22" s="77" t="s">
        <v>19</v>
      </c>
      <c r="D22" s="63">
        <v>3</v>
      </c>
      <c r="E22" s="64">
        <f>VLOOKUP($B22,CCM_Chart!$AT$2:$AX$84,4,FALSE())</f>
        <v>3.4</v>
      </c>
      <c r="F22" s="64">
        <f>VLOOKUP($B22,CCM_Chart!$AT$2:$AX$84,5,FALSE())</f>
        <v>1.3564659966250536</v>
      </c>
      <c r="G22" s="66"/>
    </row>
    <row r="23" spans="1:8" ht="25.75" x14ac:dyDescent="0.35">
      <c r="B23" s="62">
        <v>19</v>
      </c>
      <c r="C23" s="77" t="s">
        <v>423</v>
      </c>
      <c r="D23" s="63">
        <v>3</v>
      </c>
      <c r="E23" s="64">
        <f>VLOOKUP($B23,CCM_Chart!$AT$2:$AX$84,4,FALSE())</f>
        <v>4.5999999999999996</v>
      </c>
      <c r="F23" s="64">
        <f>VLOOKUP($B23,CCM_Chart!$AT$2:$AX$84,5,FALSE())</f>
        <v>0.8</v>
      </c>
      <c r="G23" s="66"/>
    </row>
    <row r="24" spans="1:8" ht="25.75" x14ac:dyDescent="0.35">
      <c r="B24" s="62">
        <v>20</v>
      </c>
      <c r="C24" s="77" t="s">
        <v>424</v>
      </c>
      <c r="D24" s="63">
        <v>3</v>
      </c>
      <c r="E24" s="64">
        <f>VLOOKUP($B24,CCM_Chart!$AT$2:$AX$84,4,FALSE())</f>
        <v>4.4000000000000004</v>
      </c>
      <c r="F24" s="64">
        <f>VLOOKUP($B24,CCM_Chart!$AT$2:$AX$84,5,FALSE())</f>
        <v>0.4898979485566356</v>
      </c>
      <c r="G24" s="66"/>
    </row>
    <row r="25" spans="1:8" ht="25.75" x14ac:dyDescent="0.35">
      <c r="B25" s="62">
        <v>21</v>
      </c>
      <c r="C25" s="77" t="s">
        <v>20</v>
      </c>
      <c r="D25" s="63">
        <v>3</v>
      </c>
      <c r="E25" s="64">
        <f>VLOOKUP($B25,CCM_Chart!$AT$2:$AX$84,4,FALSE())</f>
        <v>3.4</v>
      </c>
      <c r="F25" s="64">
        <f>VLOOKUP($B25,CCM_Chart!$AT$2:$AX$84,5,FALSE())</f>
        <v>1.3564659966250536</v>
      </c>
      <c r="G25" s="66"/>
    </row>
    <row r="26" spans="1:8" ht="25.75" x14ac:dyDescent="0.35">
      <c r="B26" s="62">
        <v>22</v>
      </c>
      <c r="C26" s="77" t="s">
        <v>21</v>
      </c>
      <c r="D26" s="63">
        <v>3</v>
      </c>
      <c r="E26" s="64">
        <f>VLOOKUP($B26,CCM_Chart!$AT$2:$AX$84,4,FALSE())</f>
        <v>4.4000000000000004</v>
      </c>
      <c r="F26" s="64">
        <f>VLOOKUP($B26,CCM_Chart!$AT$2:$AX$84,5,FALSE())</f>
        <v>0.8</v>
      </c>
      <c r="G26" s="66"/>
    </row>
    <row r="27" spans="1:8" ht="25.75" x14ac:dyDescent="0.35">
      <c r="B27" s="62">
        <v>23</v>
      </c>
      <c r="C27" s="77" t="s">
        <v>431</v>
      </c>
      <c r="D27" s="63">
        <v>3</v>
      </c>
      <c r="E27" s="64">
        <f>VLOOKUP($B27,CCM_Chart!$AT$2:$AX$84,4,FALSE())</f>
        <v>4.2</v>
      </c>
      <c r="F27" s="64">
        <f>VLOOKUP($B27,CCM_Chart!$AT$2:$AX$84,5,FALSE())</f>
        <v>0.74833147735478833</v>
      </c>
      <c r="G27" s="66"/>
    </row>
    <row r="28" spans="1:8" ht="25.75" x14ac:dyDescent="0.35">
      <c r="B28" s="62">
        <v>24</v>
      </c>
      <c r="C28" s="76" t="s">
        <v>451</v>
      </c>
      <c r="D28" s="63">
        <v>3</v>
      </c>
      <c r="E28" s="64">
        <f>VLOOKUP($B28,CCM_Chart!$AT$2:$AX$84,4,FALSE())</f>
        <v>4.2</v>
      </c>
      <c r="F28" s="64">
        <f>VLOOKUP($B28,CCM_Chart!$AT$2:$AX$84,5,FALSE())</f>
        <v>0.74833147735478833</v>
      </c>
      <c r="G28" s="66"/>
    </row>
    <row r="29" spans="1:8" ht="15.9" x14ac:dyDescent="0.45">
      <c r="A29" s="59" t="s">
        <v>22</v>
      </c>
      <c r="B29" s="60" t="s">
        <v>3</v>
      </c>
      <c r="C29" s="75" t="s">
        <v>4</v>
      </c>
      <c r="D29" s="60" t="s">
        <v>5</v>
      </c>
      <c r="E29" s="69" t="s">
        <v>6</v>
      </c>
      <c r="F29" s="69" t="s">
        <v>7</v>
      </c>
      <c r="G29" s="83" t="s">
        <v>450</v>
      </c>
    </row>
    <row r="30" spans="1:8" x14ac:dyDescent="0.35">
      <c r="A30" s="61"/>
      <c r="B30" s="62">
        <v>25</v>
      </c>
      <c r="C30" s="77" t="s">
        <v>23</v>
      </c>
      <c r="D30" s="63">
        <v>4</v>
      </c>
      <c r="E30" s="64">
        <f>VLOOKUP($B30,CCM_Chart!$AT$2:$AX$84,4,FALSE())</f>
        <v>3.6</v>
      </c>
      <c r="F30" s="64">
        <f>VLOOKUP($B30,CCM_Chart!$AT$2:$AX$84,5,FALSE())</f>
        <v>1.3564659966250536</v>
      </c>
      <c r="G30" s="86"/>
      <c r="H30" s="65" t="s">
        <v>433</v>
      </c>
    </row>
    <row r="31" spans="1:8" ht="25.75" x14ac:dyDescent="0.35">
      <c r="B31" s="62">
        <v>26</v>
      </c>
      <c r="C31" s="77" t="s">
        <v>24</v>
      </c>
      <c r="D31" s="63">
        <v>4</v>
      </c>
      <c r="E31" s="64">
        <f>VLOOKUP($B31,CCM_Chart!$AT$2:$AX$84,4,FALSE())</f>
        <v>4.4000000000000004</v>
      </c>
      <c r="F31" s="64">
        <f>VLOOKUP($B31,CCM_Chart!$AT$2:$AX$84,5,FALSE())</f>
        <v>0.4898979485566356</v>
      </c>
      <c r="G31" s="86"/>
      <c r="H31" s="74" t="s">
        <v>432</v>
      </c>
    </row>
    <row r="32" spans="1:8" ht="38.6" x14ac:dyDescent="0.35">
      <c r="B32" s="62">
        <v>27</v>
      </c>
      <c r="C32" s="77" t="s">
        <v>505</v>
      </c>
      <c r="D32" s="63">
        <v>4</v>
      </c>
      <c r="E32" s="64">
        <f>VLOOKUP($B32,CCM_Chart!$AT$2:$AX$84,4,FALSE())</f>
        <v>1.25</v>
      </c>
      <c r="F32" s="64">
        <f>VLOOKUP($B32,CCM_Chart!$AT$2:$AX$84,5,FALSE())</f>
        <v>0.4330127018922193</v>
      </c>
      <c r="G32" s="86"/>
    </row>
    <row r="33" spans="1:7" x14ac:dyDescent="0.35">
      <c r="B33" s="62">
        <v>28</v>
      </c>
      <c r="C33" s="77" t="s">
        <v>25</v>
      </c>
      <c r="D33" s="63">
        <v>4</v>
      </c>
      <c r="E33" s="64">
        <f>VLOOKUP($B33,CCM_Chart!$AT$2:$AX$84,4,FALSE())</f>
        <v>3.4</v>
      </c>
      <c r="F33" s="64">
        <f>VLOOKUP($B33,CCM_Chart!$AT$2:$AX$84,5,FALSE())</f>
        <v>1.3564659966250536</v>
      </c>
      <c r="G33" s="86"/>
    </row>
    <row r="34" spans="1:7" ht="25.75" x14ac:dyDescent="0.35">
      <c r="B34" s="62">
        <v>29</v>
      </c>
      <c r="C34" s="77" t="s">
        <v>26</v>
      </c>
      <c r="D34" s="63">
        <v>4</v>
      </c>
      <c r="E34" s="64">
        <f>VLOOKUP($B34,CCM_Chart!$AT$2:$AX$84,4,FALSE())</f>
        <v>2.2000000000000002</v>
      </c>
      <c r="F34" s="64">
        <f>VLOOKUP($B34,CCM_Chart!$AT$2:$AX$84,5,FALSE())</f>
        <v>1.1661903789690602</v>
      </c>
      <c r="G34" s="86"/>
    </row>
    <row r="35" spans="1:7" ht="25.75" x14ac:dyDescent="0.35">
      <c r="B35" s="62">
        <v>30</v>
      </c>
      <c r="C35" s="85" t="s">
        <v>453</v>
      </c>
      <c r="D35" s="63">
        <v>4</v>
      </c>
      <c r="E35" s="64">
        <f>VLOOKUP($B35,CCM_Chart!$AT$2:$AX$84,4,FALSE())</f>
        <v>3.8</v>
      </c>
      <c r="F35" s="64">
        <f>VLOOKUP($B35,CCM_Chart!$AT$2:$AX$84,5,FALSE())</f>
        <v>1.6</v>
      </c>
      <c r="G35" s="86"/>
    </row>
    <row r="36" spans="1:7" ht="25.75" x14ac:dyDescent="0.35">
      <c r="B36" s="62">
        <v>31</v>
      </c>
      <c r="C36" s="85" t="s">
        <v>501</v>
      </c>
      <c r="D36" s="63">
        <v>4</v>
      </c>
      <c r="E36" s="64">
        <f>VLOOKUP($B36,CCM_Chart!$AT$2:$AX$84,4,FALSE())</f>
        <v>2.6</v>
      </c>
      <c r="F36" s="64">
        <f>VLOOKUP($B36,CCM_Chart!$AT$2:$AX$84,5,FALSE())</f>
        <v>1.3564659966250536</v>
      </c>
      <c r="G36" s="86" t="s">
        <v>456</v>
      </c>
    </row>
    <row r="37" spans="1:7" ht="15.9" x14ac:dyDescent="0.45">
      <c r="A37" s="59" t="s">
        <v>27</v>
      </c>
      <c r="B37" s="60" t="s">
        <v>3</v>
      </c>
      <c r="C37" s="75" t="s">
        <v>4</v>
      </c>
      <c r="D37" s="60" t="s">
        <v>5</v>
      </c>
      <c r="E37" s="69" t="s">
        <v>6</v>
      </c>
      <c r="F37" s="69" t="s">
        <v>7</v>
      </c>
      <c r="G37" s="83" t="s">
        <v>450</v>
      </c>
    </row>
    <row r="38" spans="1:7" ht="25.75" x14ac:dyDescent="0.3">
      <c r="A38" s="61"/>
      <c r="B38" s="62">
        <v>32</v>
      </c>
      <c r="C38" s="78" t="s">
        <v>28</v>
      </c>
      <c r="D38" s="63">
        <v>5</v>
      </c>
      <c r="E38" s="64">
        <f>VLOOKUP($B38,CCM_Chart!$AT$2:$AX$84,4,FALSE())</f>
        <v>2.2000000000000002</v>
      </c>
      <c r="F38" s="64">
        <f>VLOOKUP($B38,CCM_Chart!$AT$2:$AX$84,5,FALSE())</f>
        <v>1.1661903789690602</v>
      </c>
      <c r="G38" s="66"/>
    </row>
    <row r="39" spans="1:7" ht="25.75" x14ac:dyDescent="0.3">
      <c r="B39" s="62">
        <v>33</v>
      </c>
      <c r="C39" s="78" t="s">
        <v>29</v>
      </c>
      <c r="D39" s="63">
        <v>5</v>
      </c>
      <c r="E39" s="64">
        <f>VLOOKUP($B39,CCM_Chart!$AT$2:$AX$84,4,FALSE())</f>
        <v>3.8</v>
      </c>
      <c r="F39" s="64">
        <f>VLOOKUP($B39,CCM_Chart!$AT$2:$AX$84,5,FALSE())</f>
        <v>0.9797958971132712</v>
      </c>
      <c r="G39" s="66"/>
    </row>
    <row r="40" spans="1:7" x14ac:dyDescent="0.3">
      <c r="B40" s="62">
        <v>34</v>
      </c>
      <c r="C40" s="78" t="s">
        <v>30</v>
      </c>
      <c r="D40" s="63">
        <v>5</v>
      </c>
      <c r="E40" s="64">
        <f>VLOOKUP($B40,CCM_Chart!$AT$2:$AX$84,4,FALSE())</f>
        <v>3.6</v>
      </c>
      <c r="F40" s="64">
        <f>VLOOKUP($B40,CCM_Chart!$AT$2:$AX$84,5,FALSE())</f>
        <v>1.4966629547095767</v>
      </c>
      <c r="G40" s="66"/>
    </row>
    <row r="41" spans="1:7" x14ac:dyDescent="0.3">
      <c r="B41" s="62">
        <v>35</v>
      </c>
      <c r="C41" s="78" t="s">
        <v>31</v>
      </c>
      <c r="D41" s="63">
        <v>5</v>
      </c>
      <c r="E41" s="64">
        <f>VLOOKUP($B41,CCM_Chart!$AT$2:$AX$84,4,FALSE())</f>
        <v>4.2</v>
      </c>
      <c r="F41" s="64">
        <f>VLOOKUP($B41,CCM_Chart!$AT$2:$AX$84,5,FALSE())</f>
        <v>0.74833147735478833</v>
      </c>
      <c r="G41" s="66"/>
    </row>
    <row r="42" spans="1:7" ht="38.6" x14ac:dyDescent="0.3">
      <c r="B42" s="62">
        <v>36</v>
      </c>
      <c r="C42" s="78" t="s">
        <v>425</v>
      </c>
      <c r="D42" s="63">
        <v>5</v>
      </c>
      <c r="E42" s="64">
        <f>VLOOKUP($B42,CCM_Chart!$AT$2:$AX$84,4,FALSE())</f>
        <v>4.2</v>
      </c>
      <c r="F42" s="64">
        <f>VLOOKUP($B42,CCM_Chart!$AT$2:$AX$84,5,FALSE())</f>
        <v>0.74833147735478833</v>
      </c>
      <c r="G42" s="66"/>
    </row>
    <row r="43" spans="1:7" ht="25.75" x14ac:dyDescent="0.3">
      <c r="B43" s="62">
        <v>37</v>
      </c>
      <c r="C43" s="78" t="s">
        <v>32</v>
      </c>
      <c r="D43" s="63">
        <v>5</v>
      </c>
      <c r="E43" s="64">
        <f>VLOOKUP($B43,CCM_Chart!$AT$2:$AX$84,4,FALSE())</f>
        <v>3.8</v>
      </c>
      <c r="F43" s="64">
        <f>VLOOKUP($B43,CCM_Chart!$AT$2:$AX$84,5,FALSE())</f>
        <v>0.9797958971132712</v>
      </c>
      <c r="G43" s="66"/>
    </row>
    <row r="44" spans="1:7" ht="51.45" x14ac:dyDescent="0.3">
      <c r="B44" s="62">
        <v>38</v>
      </c>
      <c r="C44" s="78" t="s">
        <v>498</v>
      </c>
      <c r="D44" s="63">
        <v>5</v>
      </c>
      <c r="E44" s="64">
        <f>VLOOKUP($B44,CCM_Chart!$AT$2:$AX$84,4,FALSE())</f>
        <v>2.2000000000000002</v>
      </c>
      <c r="F44" s="64">
        <f>VLOOKUP($B44,CCM_Chart!$AT$2:$AX$84,5,FALSE())</f>
        <v>1.1661903789690602</v>
      </c>
      <c r="G44" s="66"/>
    </row>
    <row r="45" spans="1:7" ht="25.75" x14ac:dyDescent="0.3">
      <c r="B45" s="62">
        <v>39</v>
      </c>
      <c r="C45" s="78" t="s">
        <v>454</v>
      </c>
      <c r="D45" s="63">
        <v>5</v>
      </c>
      <c r="E45" s="64">
        <f>VLOOKUP($B45,CCM_Chart!$AT$2:$AX$84,4,FALSE())</f>
        <v>3.6</v>
      </c>
      <c r="F45" s="64">
        <f>VLOOKUP($B45,CCM_Chart!$AT$2:$AX$84,5,FALSE())</f>
        <v>1.4966629547095767</v>
      </c>
      <c r="G45" s="66"/>
    </row>
    <row r="46" spans="1:7" ht="15.9" x14ac:dyDescent="0.45">
      <c r="A46" s="59" t="s">
        <v>33</v>
      </c>
      <c r="B46" s="60" t="s">
        <v>3</v>
      </c>
      <c r="C46" s="75" t="s">
        <v>4</v>
      </c>
      <c r="D46" s="60" t="s">
        <v>5</v>
      </c>
      <c r="E46" s="69" t="s">
        <v>6</v>
      </c>
      <c r="F46" s="69" t="s">
        <v>7</v>
      </c>
      <c r="G46" s="83" t="s">
        <v>450</v>
      </c>
    </row>
    <row r="47" spans="1:7" ht="25.75" x14ac:dyDescent="0.3">
      <c r="A47" s="61"/>
      <c r="B47" s="62">
        <v>40</v>
      </c>
      <c r="C47" s="78" t="s">
        <v>434</v>
      </c>
      <c r="D47" s="63">
        <v>6</v>
      </c>
      <c r="E47" s="64">
        <f>VLOOKUP($B47,CCM_Chart!$AT$2:$AX$84,4,FALSE())</f>
        <v>4.4000000000000004</v>
      </c>
      <c r="F47" s="64">
        <f>VLOOKUP($B47,CCM_Chart!$AT$2:$AX$84,5,FALSE())</f>
        <v>0.8</v>
      </c>
      <c r="G47" s="84"/>
    </row>
    <row r="48" spans="1:7" ht="38.6" x14ac:dyDescent="0.3">
      <c r="B48" s="62">
        <v>41</v>
      </c>
      <c r="C48" s="78" t="s">
        <v>435</v>
      </c>
      <c r="D48" s="63">
        <v>6</v>
      </c>
      <c r="E48" s="64">
        <f>VLOOKUP($B48,CCM_Chart!$AT$2:$AX$84,4,FALSE())</f>
        <v>2.2000000000000002</v>
      </c>
      <c r="F48" s="64">
        <f>VLOOKUP($B48,CCM_Chart!$AT$2:$AX$84,5,FALSE())</f>
        <v>1.1661903789690602</v>
      </c>
      <c r="G48" s="84"/>
    </row>
    <row r="49" spans="1:7" ht="25.75" x14ac:dyDescent="0.3">
      <c r="B49" s="62">
        <v>42</v>
      </c>
      <c r="C49" s="78" t="s">
        <v>34</v>
      </c>
      <c r="D49" s="63">
        <v>6</v>
      </c>
      <c r="E49" s="64">
        <f>VLOOKUP($B49,CCM_Chart!$AT$2:$AX$84,4,FALSE())</f>
        <v>3.6</v>
      </c>
      <c r="F49" s="64">
        <f>VLOOKUP($B49,CCM_Chart!$AT$2:$AX$84,5,FALSE())</f>
        <v>1.4966629547095767</v>
      </c>
      <c r="G49" s="84"/>
    </row>
    <row r="50" spans="1:7" ht="25.75" x14ac:dyDescent="0.3">
      <c r="B50" s="62">
        <v>43</v>
      </c>
      <c r="C50" s="78" t="s">
        <v>35</v>
      </c>
      <c r="D50" s="63">
        <v>6</v>
      </c>
      <c r="E50" s="64">
        <f>VLOOKUP($B50,CCM_Chart!$AT$2:$AX$84,4,FALSE())</f>
        <v>4.5999999999999996</v>
      </c>
      <c r="F50" s="64">
        <f>VLOOKUP($B50,CCM_Chart!$AT$2:$AX$84,5,FALSE())</f>
        <v>0.8</v>
      </c>
      <c r="G50" s="84"/>
    </row>
    <row r="51" spans="1:7" x14ac:dyDescent="0.3">
      <c r="B51" s="62">
        <v>44</v>
      </c>
      <c r="C51" s="78" t="s">
        <v>36</v>
      </c>
      <c r="D51" s="63">
        <v>6</v>
      </c>
      <c r="E51" s="64">
        <f>VLOOKUP($B51,CCM_Chart!$AT$2:$AX$84,4,FALSE())</f>
        <v>4.2</v>
      </c>
      <c r="F51" s="64">
        <f>VLOOKUP($B51,CCM_Chart!$AT$2:$AX$84,5,FALSE())</f>
        <v>0.74833147735478833</v>
      </c>
      <c r="G51" s="84"/>
    </row>
    <row r="52" spans="1:7" ht="25.75" x14ac:dyDescent="0.3">
      <c r="B52" s="62">
        <v>45</v>
      </c>
      <c r="C52" s="78" t="s">
        <v>37</v>
      </c>
      <c r="D52" s="63">
        <v>6</v>
      </c>
      <c r="E52" s="64">
        <f>VLOOKUP($B52,CCM_Chart!$AT$2:$AX$84,4,FALSE())</f>
        <v>3.8</v>
      </c>
      <c r="F52" s="64">
        <f>VLOOKUP($B52,CCM_Chart!$AT$2:$AX$84,5,FALSE())</f>
        <v>1.6</v>
      </c>
      <c r="G52" s="84"/>
    </row>
    <row r="53" spans="1:7" ht="38.6" x14ac:dyDescent="0.3">
      <c r="B53" s="62">
        <v>46</v>
      </c>
      <c r="C53" s="78" t="s">
        <v>436</v>
      </c>
      <c r="D53" s="63">
        <v>6</v>
      </c>
      <c r="E53" s="64">
        <f>VLOOKUP($B53,CCM_Chart!$AT$2:$AX$84,4,FALSE())</f>
        <v>4.2</v>
      </c>
      <c r="F53" s="64">
        <f>VLOOKUP($B53,CCM_Chart!$AT$2:$AX$84,5,FALSE())</f>
        <v>0.74833147735478833</v>
      </c>
      <c r="G53" s="84"/>
    </row>
    <row r="54" spans="1:7" ht="25.75" x14ac:dyDescent="0.3">
      <c r="B54" s="62">
        <v>47</v>
      </c>
      <c r="C54" s="78" t="s">
        <v>38</v>
      </c>
      <c r="D54" s="63">
        <v>6</v>
      </c>
      <c r="E54" s="64">
        <f>VLOOKUP($B54,CCM_Chart!$AT$2:$AX$84,4,FALSE())</f>
        <v>4.5999999999999996</v>
      </c>
      <c r="F54" s="64">
        <f>VLOOKUP($B54,CCM_Chart!$AT$2:$AX$84,5,FALSE())</f>
        <v>0.8</v>
      </c>
      <c r="G54" s="84"/>
    </row>
    <row r="55" spans="1:7" ht="25.75" x14ac:dyDescent="0.3">
      <c r="B55" s="62">
        <v>48</v>
      </c>
      <c r="C55" s="78" t="s">
        <v>39</v>
      </c>
      <c r="D55" s="63">
        <v>6</v>
      </c>
      <c r="E55" s="64">
        <f>VLOOKUP($B55,CCM_Chart!$AT$2:$AX$84,4,FALSE())</f>
        <v>4.2</v>
      </c>
      <c r="F55" s="64">
        <f>VLOOKUP($B55,CCM_Chart!$AT$2:$AX$84,5,FALSE())</f>
        <v>0.74833147735478833</v>
      </c>
      <c r="G55" s="84"/>
    </row>
    <row r="56" spans="1:7" ht="25.75" x14ac:dyDescent="0.3">
      <c r="B56" s="62">
        <v>49</v>
      </c>
      <c r="C56" s="78" t="s">
        <v>437</v>
      </c>
      <c r="D56" s="63">
        <v>6</v>
      </c>
      <c r="E56" s="64">
        <f>VLOOKUP($B56,CCM_Chart!$AT$2:$AX$84,4,FALSE())</f>
        <v>4.2</v>
      </c>
      <c r="F56" s="64">
        <f>VLOOKUP($B56,CCM_Chart!$AT$2:$AX$84,5,FALSE())</f>
        <v>0.74833147735478833</v>
      </c>
      <c r="G56" s="84"/>
    </row>
    <row r="57" spans="1:7" ht="25.75" x14ac:dyDescent="0.3">
      <c r="B57" s="62">
        <v>50</v>
      </c>
      <c r="C57" s="78" t="s">
        <v>512</v>
      </c>
      <c r="D57" s="63">
        <v>6</v>
      </c>
      <c r="E57" s="64">
        <f>VLOOKUP($B57,CCM_Chart!$AT$2:$AX$84,4,FALSE())</f>
        <v>3.6</v>
      </c>
      <c r="F57" s="64">
        <f>VLOOKUP($B57,CCM_Chart!$AT$2:$AX$84,5,FALSE())</f>
        <v>1.4966629547095767</v>
      </c>
      <c r="G57" s="84"/>
    </row>
    <row r="58" spans="1:7" ht="15.9" x14ac:dyDescent="0.3">
      <c r="A58" s="59" t="s">
        <v>40</v>
      </c>
      <c r="B58" s="60" t="s">
        <v>3</v>
      </c>
      <c r="C58" s="60" t="s">
        <v>4</v>
      </c>
      <c r="D58" s="60" t="s">
        <v>5</v>
      </c>
      <c r="E58" s="69" t="s">
        <v>6</v>
      </c>
      <c r="F58" s="69" t="s">
        <v>7</v>
      </c>
      <c r="G58" s="83" t="s">
        <v>450</v>
      </c>
    </row>
    <row r="59" spans="1:7" ht="25.75" x14ac:dyDescent="0.3">
      <c r="A59" s="61"/>
      <c r="B59" s="62">
        <v>51</v>
      </c>
      <c r="C59" s="78" t="s">
        <v>41</v>
      </c>
      <c r="D59" s="63">
        <v>7</v>
      </c>
      <c r="E59" s="64">
        <f>VLOOKUP($B59,CCM_Chart!$AT$2:$AX$84,4,FALSE())</f>
        <v>4.5999999999999996</v>
      </c>
      <c r="F59" s="64">
        <f>VLOOKUP($B59,CCM_Chart!$AT$2:$AX$84,5,FALSE())</f>
        <v>0.8</v>
      </c>
      <c r="G59" s="66"/>
    </row>
    <row r="60" spans="1:7" ht="25.75" x14ac:dyDescent="0.3">
      <c r="B60" s="62">
        <v>52</v>
      </c>
      <c r="C60" s="78" t="s">
        <v>42</v>
      </c>
      <c r="D60" s="63">
        <v>7</v>
      </c>
      <c r="E60" s="64">
        <f>VLOOKUP($B60,CCM_Chart!$AT$2:$AX$84,4,FALSE())</f>
        <v>4.4000000000000004</v>
      </c>
      <c r="F60" s="64">
        <f>VLOOKUP($B60,CCM_Chart!$AT$2:$AX$84,5,FALSE())</f>
        <v>0.8</v>
      </c>
      <c r="G60" s="66"/>
    </row>
    <row r="61" spans="1:7" ht="25.75" x14ac:dyDescent="0.3">
      <c r="B61" s="62">
        <v>53</v>
      </c>
      <c r="C61" s="78" t="s">
        <v>43</v>
      </c>
      <c r="D61" s="63">
        <v>7</v>
      </c>
      <c r="E61" s="64">
        <f>VLOOKUP($B61,CCM_Chart!$AT$2:$AX$84,4,FALSE())</f>
        <v>3.6</v>
      </c>
      <c r="F61" s="64">
        <f>VLOOKUP($B61,CCM_Chart!$AT$2:$AX$84,5,FALSE())</f>
        <v>1.4966629547095767</v>
      </c>
      <c r="G61" s="66"/>
    </row>
    <row r="62" spans="1:7" ht="25.75" x14ac:dyDescent="0.3">
      <c r="B62" s="62">
        <v>54</v>
      </c>
      <c r="C62" s="78" t="s">
        <v>44</v>
      </c>
      <c r="D62" s="63">
        <v>7</v>
      </c>
      <c r="E62" s="64">
        <f>VLOOKUP($B62,CCM_Chart!$AT$2:$AX$84,4,FALSE())</f>
        <v>3.4</v>
      </c>
      <c r="F62" s="64">
        <f>VLOOKUP($B62,CCM_Chart!$AT$2:$AX$84,5,FALSE())</f>
        <v>1.3564659966250536</v>
      </c>
      <c r="G62" s="66"/>
    </row>
    <row r="63" spans="1:7" ht="25.75" x14ac:dyDescent="0.3">
      <c r="B63" s="62">
        <v>55</v>
      </c>
      <c r="C63" s="78" t="s">
        <v>45</v>
      </c>
      <c r="D63" s="63">
        <v>7</v>
      </c>
      <c r="E63" s="64">
        <f>VLOOKUP($B63,CCM_Chart!$AT$2:$AX$84,4,FALSE())</f>
        <v>4.2</v>
      </c>
      <c r="F63" s="64">
        <f>VLOOKUP($B63,CCM_Chart!$AT$2:$AX$84,5,FALSE())</f>
        <v>0.74833147735478833</v>
      </c>
      <c r="G63" s="66"/>
    </row>
    <row r="64" spans="1:7" x14ac:dyDescent="0.3">
      <c r="B64" s="62">
        <v>56</v>
      </c>
      <c r="C64" s="78" t="s">
        <v>426</v>
      </c>
      <c r="D64" s="63">
        <v>7</v>
      </c>
      <c r="E64" s="64">
        <f>VLOOKUP($B64,CCM_Chart!$AT$2:$AX$84,4,FALSE())</f>
        <v>3.8</v>
      </c>
      <c r="F64" s="64">
        <f>VLOOKUP($B64,CCM_Chart!$AT$2:$AX$84,5,FALSE())</f>
        <v>0.9797958971132712</v>
      </c>
      <c r="G64" s="66"/>
    </row>
    <row r="65" spans="1:8" ht="25.75" x14ac:dyDescent="0.3">
      <c r="B65" s="62">
        <v>57</v>
      </c>
      <c r="C65" s="78" t="s">
        <v>438</v>
      </c>
      <c r="D65" s="63">
        <v>7</v>
      </c>
      <c r="E65" s="64">
        <f>VLOOKUP($B65,CCM_Chart!$AT$2:$AX$84,4,FALSE())</f>
        <v>3.6</v>
      </c>
      <c r="F65" s="64">
        <f>VLOOKUP($B65,CCM_Chart!$AT$2:$AX$84,5,FALSE())</f>
        <v>1.4966629547095767</v>
      </c>
      <c r="G65" s="66"/>
    </row>
    <row r="66" spans="1:8" ht="25.75" x14ac:dyDescent="0.3">
      <c r="B66" s="62">
        <v>58</v>
      </c>
      <c r="C66" s="78" t="s">
        <v>455</v>
      </c>
      <c r="D66" s="63">
        <v>7</v>
      </c>
      <c r="E66" s="64">
        <f>VLOOKUP($B66,CCM_Chart!$AT$2:$AX$84,4,FALSE())</f>
        <v>4.4000000000000004</v>
      </c>
      <c r="F66" s="64">
        <f>VLOOKUP($B66,CCM_Chart!$AT$2:$AX$84,5,FALSE())</f>
        <v>0.8</v>
      </c>
      <c r="G66" s="66"/>
    </row>
    <row r="67" spans="1:8" ht="38.6" x14ac:dyDescent="0.3">
      <c r="B67" s="62">
        <v>59</v>
      </c>
      <c r="C67" s="78" t="s">
        <v>493</v>
      </c>
      <c r="D67" s="63">
        <v>7</v>
      </c>
      <c r="E67" s="64">
        <f>VLOOKUP($B67,CCM_Chart!$AT$2:$AX$84,4,FALSE())</f>
        <v>4.5999999999999996</v>
      </c>
      <c r="F67" s="64">
        <f>VLOOKUP($B67,CCM_Chart!$AT$2:$AX$84,5,FALSE())</f>
        <v>0.8</v>
      </c>
      <c r="G67" s="66"/>
    </row>
    <row r="68" spans="1:8" ht="15.9" x14ac:dyDescent="0.3">
      <c r="A68" s="59" t="s">
        <v>46</v>
      </c>
      <c r="B68" s="60" t="s">
        <v>3</v>
      </c>
      <c r="C68" s="60" t="s">
        <v>4</v>
      </c>
      <c r="D68" s="60" t="s">
        <v>5</v>
      </c>
      <c r="E68" s="69" t="s">
        <v>6</v>
      </c>
      <c r="F68" s="69" t="s">
        <v>7</v>
      </c>
      <c r="G68" s="83" t="s">
        <v>450</v>
      </c>
    </row>
    <row r="69" spans="1:8" ht="25.75" x14ac:dyDescent="0.3">
      <c r="B69" s="62">
        <v>60</v>
      </c>
      <c r="C69" s="82" t="s">
        <v>447</v>
      </c>
      <c r="D69" s="63">
        <v>8</v>
      </c>
      <c r="E69" s="64">
        <f>VLOOKUP($B69,CCM_Chart!$AT$2:$AX$84,4,FALSE())</f>
        <v>3.8</v>
      </c>
      <c r="F69" s="64">
        <f>VLOOKUP($B69,CCM_Chart!$AT$2:$AX$84,5,FALSE())</f>
        <v>0.9797958971132712</v>
      </c>
      <c r="G69" s="86" t="s">
        <v>457</v>
      </c>
      <c r="H69" s="65" t="s">
        <v>499</v>
      </c>
    </row>
    <row r="70" spans="1:8" ht="25.75" x14ac:dyDescent="0.3">
      <c r="B70" s="62">
        <v>61</v>
      </c>
      <c r="C70" s="82" t="s">
        <v>448</v>
      </c>
      <c r="D70" s="63">
        <v>8</v>
      </c>
      <c r="E70" s="64">
        <f>VLOOKUP($B70,CCM_Chart!$AT$2:$AX$84,4,FALSE())</f>
        <v>2.2000000000000002</v>
      </c>
      <c r="F70" s="64">
        <f>VLOOKUP($B70,CCM_Chart!$AT$2:$AX$84,5,FALSE())</f>
        <v>1.1661903789690602</v>
      </c>
      <c r="G70" s="86" t="s">
        <v>457</v>
      </c>
      <c r="H70" s="65" t="s">
        <v>499</v>
      </c>
    </row>
    <row r="71" spans="1:8" ht="25.75" x14ac:dyDescent="0.3">
      <c r="B71" s="62">
        <v>62</v>
      </c>
      <c r="C71" s="82" t="s">
        <v>449</v>
      </c>
      <c r="D71" s="63">
        <v>8</v>
      </c>
      <c r="E71" s="64">
        <f>VLOOKUP($B71,CCM_Chart!$AT$2:$AX$84,4,FALSE())</f>
        <v>2.2000000000000002</v>
      </c>
      <c r="F71" s="64">
        <f>VLOOKUP($B71,CCM_Chart!$AT$2:$AX$84,5,FALSE())</f>
        <v>1.1661903789690602</v>
      </c>
      <c r="G71" s="86" t="s">
        <v>457</v>
      </c>
      <c r="H71" s="65" t="s">
        <v>499</v>
      </c>
    </row>
    <row r="72" spans="1:8" ht="25.75" x14ac:dyDescent="0.3">
      <c r="B72" s="62">
        <v>63</v>
      </c>
      <c r="C72" s="82" t="s">
        <v>502</v>
      </c>
      <c r="D72" s="63">
        <v>8</v>
      </c>
      <c r="E72" s="64">
        <f>VLOOKUP($B72,CCM_Chart!$AT$2:$AX$84,4,FALSE())</f>
        <v>1.25</v>
      </c>
      <c r="F72" s="64">
        <f>VLOOKUP($B72,CCM_Chart!$AT$2:$AX$84,5,FALSE())</f>
        <v>0.4330127018922193</v>
      </c>
      <c r="G72" s="86"/>
    </row>
    <row r="73" spans="1:8" ht="25.75" x14ac:dyDescent="0.3">
      <c r="B73" s="62">
        <v>64</v>
      </c>
      <c r="C73" s="82" t="s">
        <v>458</v>
      </c>
      <c r="D73" s="63">
        <v>8</v>
      </c>
      <c r="E73" s="64">
        <f>VLOOKUP($B73,CCM_Chart!$AT$2:$AX$84,4,FALSE())</f>
        <v>2.2000000000000002</v>
      </c>
      <c r="F73" s="64">
        <f>VLOOKUP($B73,CCM_Chart!$AT$2:$AX$84,5,FALSE())</f>
        <v>0.9797958971132712</v>
      </c>
      <c r="G73" s="86" t="s">
        <v>456</v>
      </c>
    </row>
    <row r="74" spans="1:8" ht="25.75" x14ac:dyDescent="0.3">
      <c r="B74" s="62">
        <v>65</v>
      </c>
      <c r="C74" s="82" t="s">
        <v>503</v>
      </c>
      <c r="D74" s="63">
        <v>8</v>
      </c>
      <c r="E74" s="64">
        <f>VLOOKUP($B74,CCM_Chart!$AT$2:$AX$84,4,FALSE())</f>
        <v>2.2000000000000002</v>
      </c>
      <c r="F74" s="64">
        <f>VLOOKUP($B74,CCM_Chart!$AT$2:$AX$84,5,FALSE())</f>
        <v>0.9797958971132712</v>
      </c>
      <c r="G74" s="86" t="s">
        <v>456</v>
      </c>
    </row>
    <row r="75" spans="1:8" x14ac:dyDescent="0.3">
      <c r="B75" s="62">
        <v>66</v>
      </c>
      <c r="C75" s="82" t="s">
        <v>439</v>
      </c>
      <c r="D75" s="63">
        <v>8</v>
      </c>
      <c r="E75" s="64">
        <f>VLOOKUP($B75,CCM_Chart!$AT$2:$AX$84,4,FALSE())</f>
        <v>4.2</v>
      </c>
      <c r="F75" s="64">
        <f>VLOOKUP($B75,CCM_Chart!$AT$2:$AX$84,5,FALSE())</f>
        <v>0.74833147735478833</v>
      </c>
      <c r="G75" s="86" t="s">
        <v>144</v>
      </c>
      <c r="H75" s="65" t="s">
        <v>500</v>
      </c>
    </row>
    <row r="76" spans="1:8" ht="25.75" x14ac:dyDescent="0.3">
      <c r="B76" s="62">
        <v>67</v>
      </c>
      <c r="C76" s="82" t="s">
        <v>440</v>
      </c>
      <c r="D76" s="63">
        <v>8</v>
      </c>
      <c r="E76" s="64">
        <f>VLOOKUP($B76,CCM_Chart!$AT$2:$AX$84,4,FALSE())</f>
        <v>4.2</v>
      </c>
      <c r="F76" s="64">
        <f>VLOOKUP($B76,CCM_Chart!$AT$2:$AX$84,5,FALSE())</f>
        <v>0.74833147735478833</v>
      </c>
      <c r="G76" s="86" t="s">
        <v>144</v>
      </c>
      <c r="H76" s="65" t="s">
        <v>500</v>
      </c>
    </row>
    <row r="77" spans="1:8" ht="38.6" x14ac:dyDescent="0.3">
      <c r="B77" s="62">
        <v>68</v>
      </c>
      <c r="C77" s="82" t="s">
        <v>441</v>
      </c>
      <c r="D77" s="63">
        <v>8</v>
      </c>
      <c r="E77" s="64">
        <f>VLOOKUP($B77,CCM_Chart!$AT$2:$AX$84,4,FALSE())</f>
        <v>2.2000000000000002</v>
      </c>
      <c r="F77" s="64">
        <f>VLOOKUP($B77,CCM_Chart!$AT$2:$AX$84,5,FALSE())</f>
        <v>1.1661903789690602</v>
      </c>
      <c r="G77" s="86" t="s">
        <v>144</v>
      </c>
      <c r="H77" s="65" t="s">
        <v>500</v>
      </c>
    </row>
    <row r="78" spans="1:8" ht="25.75" x14ac:dyDescent="0.3">
      <c r="B78" s="62">
        <v>69</v>
      </c>
      <c r="C78" s="82" t="s">
        <v>442</v>
      </c>
      <c r="D78" s="63">
        <v>8</v>
      </c>
      <c r="E78" s="64">
        <f>VLOOKUP($B78,CCM_Chart!$AT$2:$AX$84,4,FALSE())</f>
        <v>4.2</v>
      </c>
      <c r="F78" s="64">
        <f>VLOOKUP($B78,CCM_Chart!$AT$2:$AX$84,5,FALSE())</f>
        <v>0.74833147735478833</v>
      </c>
      <c r="G78" s="86"/>
    </row>
    <row r="79" spans="1:8" ht="25.75" x14ac:dyDescent="0.3">
      <c r="B79" s="62">
        <v>70</v>
      </c>
      <c r="C79" s="82" t="s">
        <v>443</v>
      </c>
      <c r="D79" s="63">
        <v>8</v>
      </c>
      <c r="E79" s="64">
        <f>VLOOKUP($B79,CCM_Chart!$AT$2:$AX$84,4,FALSE())</f>
        <v>1.7999999999999998</v>
      </c>
      <c r="F79" s="64">
        <f>VLOOKUP($B79,CCM_Chart!$AT$2:$AX$84,5,FALSE())</f>
        <v>0.74833147735478833</v>
      </c>
      <c r="G79" s="86" t="s">
        <v>456</v>
      </c>
    </row>
    <row r="80" spans="1:8" x14ac:dyDescent="0.3">
      <c r="B80" s="62">
        <v>71</v>
      </c>
      <c r="C80" s="82" t="s">
        <v>445</v>
      </c>
      <c r="D80" s="63">
        <v>8</v>
      </c>
      <c r="E80" s="64">
        <f>VLOOKUP($B80,CCM_Chart!$AT$2:$AX$84,4,FALSE())</f>
        <v>3.6</v>
      </c>
      <c r="F80" s="64">
        <f>VLOOKUP($B80,CCM_Chart!$AT$2:$AX$84,5,FALSE())</f>
        <v>1.4966629547095767</v>
      </c>
      <c r="G80" s="86"/>
    </row>
    <row r="81" spans="2:7" x14ac:dyDescent="0.3">
      <c r="B81" s="62">
        <v>72</v>
      </c>
      <c r="C81" s="82" t="s">
        <v>427</v>
      </c>
      <c r="D81" s="63">
        <v>8</v>
      </c>
      <c r="E81" s="64">
        <f>VLOOKUP($B81,CCM_Chart!$AT$2:$AX$84,4,FALSE())</f>
        <v>4.2</v>
      </c>
      <c r="F81" s="64">
        <f>VLOOKUP($B81,CCM_Chart!$AT$2:$AX$84,5,FALSE())</f>
        <v>0.74833147735478833</v>
      </c>
      <c r="G81" s="86"/>
    </row>
    <row r="82" spans="2:7" ht="25.75" x14ac:dyDescent="0.3">
      <c r="B82" s="62">
        <v>73</v>
      </c>
      <c r="C82" s="82" t="s">
        <v>444</v>
      </c>
      <c r="D82" s="63">
        <v>8</v>
      </c>
      <c r="E82" s="64">
        <f>VLOOKUP($B82,CCM_Chart!$AT$2:$AX$84,4,FALSE())</f>
        <v>3.6</v>
      </c>
      <c r="F82" s="64">
        <f>VLOOKUP($B82,CCM_Chart!$AT$2:$AX$84,5,FALSE())</f>
        <v>1.3564659966250536</v>
      </c>
      <c r="G82" s="86"/>
    </row>
    <row r="83" spans="2:7" ht="25.75" x14ac:dyDescent="0.3">
      <c r="B83" s="62">
        <v>74</v>
      </c>
      <c r="C83" s="82" t="s">
        <v>452</v>
      </c>
      <c r="D83" s="63">
        <v>8</v>
      </c>
      <c r="E83" s="64">
        <f>VLOOKUP($B83,CCM_Chart!$AT$2:$AX$84,4,FALSE())</f>
        <v>4.2</v>
      </c>
      <c r="F83" s="64">
        <f>VLOOKUP($B83,CCM_Chart!$AT$2:$AX$84,5,FALSE())</f>
        <v>0.74833147735478833</v>
      </c>
      <c r="G83" s="86"/>
    </row>
    <row r="84" spans="2:7" x14ac:dyDescent="0.3">
      <c r="B84" s="62">
        <v>75</v>
      </c>
      <c r="C84" s="82" t="s">
        <v>428</v>
      </c>
      <c r="D84" s="63">
        <v>8</v>
      </c>
      <c r="E84" s="64">
        <f>VLOOKUP($B84,CCM_Chart!$AT$2:$AX$84,4,FALSE())</f>
        <v>3.8</v>
      </c>
      <c r="F84" s="64">
        <f>VLOOKUP($B84,CCM_Chart!$AT$2:$AX$84,5,FALSE())</f>
        <v>0.9797958971132712</v>
      </c>
      <c r="G84" s="86"/>
    </row>
    <row r="85" spans="2:7" x14ac:dyDescent="0.3">
      <c r="B85" s="62">
        <v>76</v>
      </c>
      <c r="C85" s="82" t="s">
        <v>429</v>
      </c>
      <c r="D85" s="63">
        <v>8</v>
      </c>
      <c r="E85" s="64">
        <f>VLOOKUP($B85,CCM_Chart!$AT$2:$AX$84,4,FALSE())</f>
        <v>3.6</v>
      </c>
      <c r="F85" s="64">
        <f>VLOOKUP($B85,CCM_Chart!$AT$2:$AX$84,5,FALSE())</f>
        <v>1.4966629547095767</v>
      </c>
      <c r="G85" s="86"/>
    </row>
    <row r="86" spans="2:7" x14ac:dyDescent="0.3">
      <c r="B86" s="62">
        <v>77</v>
      </c>
      <c r="C86" s="82" t="s">
        <v>430</v>
      </c>
      <c r="D86" s="63">
        <v>8</v>
      </c>
      <c r="E86" s="64">
        <f>VLOOKUP($B86,CCM_Chart!$AT$2:$AX$84,4,FALSE())</f>
        <v>4.2</v>
      </c>
      <c r="F86" s="64">
        <f>VLOOKUP($B86,CCM_Chart!$AT$2:$AX$84,5,FALSE())</f>
        <v>0.74833147735478833</v>
      </c>
      <c r="G86" s="86"/>
    </row>
    <row r="87" spans="2:7" ht="25.75" x14ac:dyDescent="0.3">
      <c r="B87" s="62">
        <v>78</v>
      </c>
      <c r="C87" s="82" t="s">
        <v>504</v>
      </c>
      <c r="D87" s="63">
        <v>8</v>
      </c>
      <c r="E87" s="64">
        <f>VLOOKUP($B87,CCM_Chart!$AT$2:$AX$84,4,FALSE())</f>
        <v>3.8</v>
      </c>
      <c r="F87" s="64">
        <f>VLOOKUP($B87,CCM_Chart!$AT$2:$AX$84,5,FALSE())</f>
        <v>1.6</v>
      </c>
      <c r="G87" s="86"/>
    </row>
    <row r="88" spans="2:7" ht="25.75" x14ac:dyDescent="0.3">
      <c r="B88" s="62">
        <v>79</v>
      </c>
      <c r="C88" s="82" t="s">
        <v>446</v>
      </c>
      <c r="D88" s="63">
        <v>8</v>
      </c>
      <c r="E88" s="64">
        <f>VLOOKUP($B88,CCM_Chart!$AT$2:$AX$84,4,FALSE())</f>
        <v>4.4000000000000004</v>
      </c>
      <c r="F88" s="64">
        <f>VLOOKUP($B88,CCM_Chart!$AT$2:$AX$84,5,FALSE())</f>
        <v>0.4898979485566356</v>
      </c>
      <c r="G88" s="86"/>
    </row>
    <row r="89" spans="2:7" x14ac:dyDescent="0.3">
      <c r="B89" s="62"/>
      <c r="C89" s="66"/>
      <c r="D89" s="63"/>
      <c r="E89" s="64"/>
      <c r="F89" s="64"/>
      <c r="G89" s="86"/>
    </row>
    <row r="90" spans="2:7" x14ac:dyDescent="0.3">
      <c r="B90" s="70"/>
      <c r="C90" s="71"/>
      <c r="D90" s="70"/>
      <c r="E90" s="72"/>
      <c r="F90" s="72"/>
      <c r="G90" s="72"/>
    </row>
    <row r="91" spans="2:7" x14ac:dyDescent="0.3">
      <c r="B91" s="62" t="s">
        <v>47</v>
      </c>
      <c r="C91" s="66" t="s">
        <v>48</v>
      </c>
      <c r="D91" s="63"/>
      <c r="E91" s="73">
        <v>5</v>
      </c>
      <c r="F91" s="73">
        <v>1.7</v>
      </c>
      <c r="G91" s="84"/>
    </row>
    <row r="95" spans="2:7" x14ac:dyDescent="0.3">
      <c r="C95" s="68"/>
    </row>
    <row r="96" spans="2:7" x14ac:dyDescent="0.3">
      <c r="C96" s="68"/>
    </row>
    <row r="97" spans="3:3" x14ac:dyDescent="0.3">
      <c r="C97" s="68"/>
    </row>
    <row r="98" spans="3:3" x14ac:dyDescent="0.3">
      <c r="C98" s="68"/>
    </row>
    <row r="99" spans="3:3" x14ac:dyDescent="0.3">
      <c r="C99" s="68"/>
    </row>
    <row r="100" spans="3:3" x14ac:dyDescent="0.3">
      <c r="C100" s="68"/>
    </row>
    <row r="101" spans="3:3" x14ac:dyDescent="0.3">
      <c r="C101" s="68"/>
    </row>
    <row r="103" spans="3:3" x14ac:dyDescent="0.3">
      <c r="C103" s="68"/>
    </row>
    <row r="104" spans="3:3" x14ac:dyDescent="0.3">
      <c r="C104" s="68"/>
    </row>
    <row r="105" spans="3:3" x14ac:dyDescent="0.3">
      <c r="C105" s="68"/>
    </row>
    <row r="106" spans="3:3" x14ac:dyDescent="0.3">
      <c r="C106" s="68"/>
    </row>
    <row r="107" spans="3:3" x14ac:dyDescent="0.35">
      <c r="C107" s="74"/>
    </row>
    <row r="108" spans="3:3" x14ac:dyDescent="0.3">
      <c r="C108" s="68"/>
    </row>
    <row r="109" spans="3:3" x14ac:dyDescent="0.3">
      <c r="C109" s="68"/>
    </row>
    <row r="110" spans="3:3" x14ac:dyDescent="0.3">
      <c r="C110" s="68"/>
    </row>
    <row r="111" spans="3:3" x14ac:dyDescent="0.3">
      <c r="C111" s="68"/>
    </row>
  </sheetData>
  <conditionalFormatting sqref="F3:F7 G90 F9:F16 F18:F28 F30:F36 F38:F45 F47:F57 F59:F67 F69:F91">
    <cfRule type="dataBar" priority="106">
      <dataBar>
        <cfvo type="min"/>
        <cfvo type="max"/>
        <color rgb="FFBFBFBF"/>
      </dataBar>
      <extLst>
        <ext xmlns:x14="http://schemas.microsoft.com/office/spreadsheetml/2009/9/main" uri="{B025F937-C7B1-47D3-B67F-A62EFF666E3E}">
          <x14:id>{B06EFA30-B121-4BD5-BB22-C0AA14DCCE6A}</x14:id>
        </ext>
      </extLst>
    </cfRule>
  </conditionalFormatting>
  <conditionalFormatting sqref="E3:F7 G90 E9:F16 E18:F28 E30:F36 E38:F45 E47:F57 E59:F67 E69:F91">
    <cfRule type="dataBar" priority="115">
      <dataBar>
        <cfvo type="min"/>
        <cfvo type="max"/>
        <color rgb="FFF8CBAD"/>
      </dataBar>
      <extLst>
        <ext xmlns:x14="http://schemas.microsoft.com/office/spreadsheetml/2009/9/main" uri="{B025F937-C7B1-47D3-B67F-A62EFF666E3E}">
          <x14:id>{2CF2699E-EDD5-4F54-9715-EB1DC5CC9A1B}</x14:id>
        </ext>
      </extLst>
    </cfRule>
  </conditionalFormatting>
  <pageMargins left="0.7" right="0.7" top="0.78749999999999998" bottom="0.78749999999999998" header="0.511811023622047" footer="0.511811023622047"/>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dataBar" id="{B06EFA30-B121-4BD5-BB22-C0AA14DCCE6A}">
            <x14:dataBar gradient="0">
              <x14:cfvo type="autoMin"/>
              <x14:cfvo type="autoMax"/>
              <x14:negativeFillColor rgb="FFFF0000"/>
              <x14:axisColor rgb="FF000000"/>
            </x14:dataBar>
          </x14:cfRule>
          <xm:sqref>F3:F7 G90 F9:F16 F18:F28 F30:F36 F38:F45 F47:F57 F59:F67 F69:F91</xm:sqref>
        </x14:conditionalFormatting>
        <x14:conditionalFormatting xmlns:xm="http://schemas.microsoft.com/office/excel/2006/main">
          <x14:cfRule type="dataBar" id="{2CF2699E-EDD5-4F54-9715-EB1DC5CC9A1B}">
            <x14:dataBar gradient="0">
              <x14:cfvo type="autoMin"/>
              <x14:cfvo type="autoMax"/>
              <x14:negativeFillColor rgb="FFFF0000"/>
              <x14:axisColor rgb="FF000000"/>
            </x14:dataBar>
          </x14:cfRule>
          <xm:sqref>E3:F7 G90 E9:F16 E18:F28 E30:F36 E38:F45 E47:F57 E59:F67 E69:F91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398E-726F-48F9-BF83-15CCD8063D9F}">
  <sheetPr>
    <tabColor rgb="FFFBE5D6"/>
  </sheetPr>
  <dimension ref="A1:D80"/>
  <sheetViews>
    <sheetView topLeftCell="A22" zoomScaleNormal="100" workbookViewId="0">
      <selection activeCell="A53" sqref="A53"/>
    </sheetView>
  </sheetViews>
  <sheetFormatPr baseColWidth="10" defaultColWidth="11.3828125" defaultRowHeight="12.9" x14ac:dyDescent="0.35"/>
  <cols>
    <col min="1" max="1" width="4.53515625" style="51" customWidth="1"/>
    <col min="2" max="2" width="5.69140625" style="51" customWidth="1"/>
    <col min="3" max="3" width="117.61328125" style="51" customWidth="1"/>
    <col min="4" max="4" width="5" style="51" customWidth="1"/>
    <col min="5" max="16384" width="11.3828125" style="51"/>
  </cols>
  <sheetData>
    <row r="1" spans="1:4" x14ac:dyDescent="0.35">
      <c r="A1" s="79" t="s">
        <v>82</v>
      </c>
      <c r="B1" s="79" t="s">
        <v>414</v>
      </c>
      <c r="C1" s="79" t="s">
        <v>299</v>
      </c>
      <c r="D1" s="79" t="s">
        <v>415</v>
      </c>
    </row>
    <row r="2" spans="1:4" x14ac:dyDescent="0.35">
      <c r="A2" s="81">
        <v>1</v>
      </c>
      <c r="B2" s="48">
        <v>1</v>
      </c>
      <c r="C2" s="80" t="str">
        <f>VLOOKUP($B2,'CCM1.3'!$B$3:$D$88,2,FALSE())</f>
        <v>Wir wissen genau, warum es uns als Team gibt und wie wir zum großen "Purpose" von unserer Organisation beitragen. // We know exactly why we exist as a team and how we contribute to the great "Purpose" of our organization.</v>
      </c>
      <c r="D2" s="80">
        <f>VLOOKUP($B2,'CCM1.3'!$B$3:$D$88,3,FALSE())</f>
        <v>1</v>
      </c>
    </row>
    <row r="3" spans="1:4" x14ac:dyDescent="0.35">
      <c r="A3" s="81">
        <v>2</v>
      </c>
      <c r="B3" s="48">
        <v>11</v>
      </c>
      <c r="C3" s="80" t="str">
        <f>VLOOKUP($B3,'CCM1.3'!$B$3:$D$88,2,FALSE())</f>
        <v>Wir sind füreinander dankbar. // We are grateful for each other.</v>
      </c>
      <c r="D3" s="80">
        <f>VLOOKUP($B3,'CCM1.3'!$B$3:$D$88,3,FALSE())</f>
        <v>2</v>
      </c>
    </row>
    <row r="4" spans="1:4" x14ac:dyDescent="0.35">
      <c r="A4" s="81">
        <v>3</v>
      </c>
      <c r="B4" s="48">
        <v>40</v>
      </c>
      <c r="C4" s="80" t="str">
        <f>VLOOKUP($B4,'CCM1.3'!$B$3:$D$88,2,FALSE())</f>
        <v>Wir haben im Team die richtige Balance zwischen Anspannung und Entspannung. Die Arbeitslast ist gesund und nachhaltig. // We have the right balance between tension and relaxation in the team. The workload is healthy and sustainable.</v>
      </c>
      <c r="D4" s="80">
        <f>VLOOKUP($B4,'CCM1.3'!$B$3:$D$88,3,FALSE())</f>
        <v>6</v>
      </c>
    </row>
    <row r="5" spans="1:4" x14ac:dyDescent="0.35">
      <c r="A5" s="81">
        <v>4</v>
      </c>
      <c r="B5" s="48">
        <v>19</v>
      </c>
      <c r="C5" s="80" t="str">
        <f>VLOOKUP($B5,'CCM1.3'!$B$3:$D$88,2,FALSE())</f>
        <v>Wir sprechen über unsere Pläne und Ansätze und überprüfen gegenseitig deren Sinnhaftigkeit. // We talk about our plans and approaches and check each other's sense of purpose.</v>
      </c>
      <c r="D5" s="80">
        <f>VLOOKUP($B5,'CCM1.3'!$B$3:$D$88,3,FALSE())</f>
        <v>3</v>
      </c>
    </row>
    <row r="6" spans="1:4" x14ac:dyDescent="0.35">
      <c r="A6" s="81">
        <v>5</v>
      </c>
      <c r="B6" s="48">
        <v>44</v>
      </c>
      <c r="C6" s="80" t="str">
        <f>VLOOKUP($B6,'CCM1.3'!$B$3:$D$88,2,FALSE())</f>
        <v>Produktivität ist uns wichtiger, als lange Arbeitszeit. // Productivity is more important to us than long working hours.</v>
      </c>
      <c r="D6" s="80">
        <f>VLOOKUP($B6,'CCM1.3'!$B$3:$D$88,3,FALSE())</f>
        <v>6</v>
      </c>
    </row>
    <row r="7" spans="1:4" x14ac:dyDescent="0.35">
      <c r="A7" s="81">
        <v>6</v>
      </c>
      <c r="B7" s="48">
        <v>72</v>
      </c>
      <c r="C7" s="80" t="str">
        <f>VLOOKUP($B7,'CCM1.3'!$B$3:$D$88,2,FALSE())</f>
        <v>Es gibt keine Politik und Machtspielchen. // There are no politics and power games.</v>
      </c>
      <c r="D7" s="80">
        <f>VLOOKUP($B7,'CCM1.3'!$B$3:$D$88,3,FALSE())</f>
        <v>8</v>
      </c>
    </row>
    <row r="8" spans="1:4" x14ac:dyDescent="0.35">
      <c r="A8" s="81">
        <v>7</v>
      </c>
      <c r="B8" s="48">
        <v>12</v>
      </c>
      <c r="C8" s="80" t="str">
        <f>VLOOKUP($B8,'CCM1.3'!$B$3:$D$88,2,FALSE())</f>
        <v>Wir leben Respekt (wir sehen uns gegenseitig und verstecken uns nicht; wir brauchen keine Politik, Angst, Spielchen, Masken, Mauern und Fassaden). // We live respect (we see each other and do not hide; we do not need politics, fear, games, masks, walls and facades).</v>
      </c>
      <c r="D8" s="80">
        <f>VLOOKUP($B8,'CCM1.3'!$B$3:$D$88,3,FALSE())</f>
        <v>2</v>
      </c>
    </row>
    <row r="9" spans="1:4" x14ac:dyDescent="0.35">
      <c r="A9" s="81">
        <v>8</v>
      </c>
      <c r="B9" s="48">
        <v>33</v>
      </c>
      <c r="C9" s="80" t="str">
        <f>VLOOKUP($B9,'CCM1.3'!$B$3:$D$88,2,FALSE())</f>
        <v>Wir möchten uns nicht gegenseitig enttäuschen. Bezogen auf unser Verhalten und die Qualität unser Arbeit. // We do not want to disappoint each other. In terms of our behavior and also the quality of the work.</v>
      </c>
      <c r="D9" s="80">
        <f>VLOOKUP($B9,'CCM1.3'!$B$3:$D$88,3,FALSE())</f>
        <v>5</v>
      </c>
    </row>
    <row r="10" spans="1:4" x14ac:dyDescent="0.35">
      <c r="A10" s="81">
        <v>9</v>
      </c>
      <c r="B10" s="48">
        <v>41</v>
      </c>
      <c r="C10" s="80" t="str">
        <f>VLOOKUP($B10,'CCM1.3'!$B$3:$D$88,2,FALSE())</f>
        <v>Wir organisieren unsere Arbeit und unseren Alltag, sodass wir möglichst leicht und lange im "Flow" (Zustand der Versunkenheit in der Arbeit) sind. // We organize our work and our everyday life so that we are in "flow" (a state of complete immersion in an activity) as easily and for as long as possible.</v>
      </c>
      <c r="D10" s="80">
        <f>VLOOKUP($B10,'CCM1.3'!$B$3:$D$88,3,FALSE())</f>
        <v>6</v>
      </c>
    </row>
    <row r="11" spans="1:4" x14ac:dyDescent="0.35">
      <c r="A11" s="81">
        <v>10</v>
      </c>
      <c r="B11" s="48">
        <v>55</v>
      </c>
      <c r="C11" s="80" t="str">
        <f>VLOOKUP($B11,'CCM1.3'!$B$3:$D$88,2,FALSE())</f>
        <v>Für uns ist der Erfolg des Teams wichtiger, als einzelne herausragende Erfolge. // For us, the success of the team is more important than individual outstanding successes.</v>
      </c>
      <c r="D11" s="80">
        <f>VLOOKUP($B11,'CCM1.3'!$B$3:$D$88,3,FALSE())</f>
        <v>7</v>
      </c>
    </row>
    <row r="12" spans="1:4" x14ac:dyDescent="0.35">
      <c r="A12" s="81">
        <v>11</v>
      </c>
      <c r="B12" s="48">
        <v>26</v>
      </c>
      <c r="C12" s="80" t="str">
        <f>VLOOKUP($B12,'CCM1.3'!$B$3:$D$88,2,FALSE())</f>
        <v>Wir wissen, dass wir alle die getroffenen Entscheidungen voll und ganz unterstützen, auch wenn wir vorher nicht einer Meinung waren. // We know that we all fully support the decisions made, even if we disagreed beforehand.</v>
      </c>
      <c r="D12" s="80">
        <f>VLOOKUP($B12,'CCM1.3'!$B$3:$D$88,3,FALSE())</f>
        <v>4</v>
      </c>
    </row>
    <row r="13" spans="1:4" x14ac:dyDescent="0.35">
      <c r="A13" s="81">
        <v>12</v>
      </c>
      <c r="B13" s="48">
        <v>39</v>
      </c>
      <c r="C13" s="80" t="str">
        <f>VLOOKUP($B13,'CCM1.3'!$B$3:$D$88,2,FALSE())</f>
        <v>Das emotionale Wohlbefinden der Mitarbeiter wird als wichtig erachtet und beobachtet. // The emotional well-being of employees is considered important and monitored.</v>
      </c>
      <c r="D13" s="80">
        <f>VLOOKUP($B13,'CCM1.3'!$B$3:$D$88,3,FALSE())</f>
        <v>5</v>
      </c>
    </row>
    <row r="14" spans="1:4" x14ac:dyDescent="0.35">
      <c r="A14" s="81">
        <v>13</v>
      </c>
      <c r="B14" s="48">
        <v>75</v>
      </c>
      <c r="C14" s="80" t="str">
        <f>VLOOKUP($B14,'CCM1.3'!$B$3:$D$88,2,FALSE())</f>
        <v>Veränderungen innerhalb der Organisation werden reibungslos bewältigt. // Changes within the organization are managed smoothly.</v>
      </c>
      <c r="D14" s="80">
        <f>VLOOKUP($B14,'CCM1.3'!$B$3:$D$88,3,FALSE())</f>
        <v>8</v>
      </c>
    </row>
    <row r="15" spans="1:4" x14ac:dyDescent="0.35">
      <c r="A15" s="81">
        <v>14</v>
      </c>
      <c r="B15" s="48">
        <v>32</v>
      </c>
      <c r="C15" s="80" t="str">
        <f>VLOOKUP($B15,'CCM1.3'!$B$3:$D$88,2,FALSE())</f>
        <v>Wir sprechen uns gegenseitig auf Unzulänglichkeiten oder unproduktive Verhaltensweisen an. // We address each other's shortcomings or unproductive behaviors.</v>
      </c>
      <c r="D15" s="80">
        <f>VLOOKUP($B15,'CCM1.3'!$B$3:$D$88,3,FALSE())</f>
        <v>5</v>
      </c>
    </row>
    <row r="16" spans="1:4" x14ac:dyDescent="0.35">
      <c r="A16" s="81">
        <v>15</v>
      </c>
      <c r="B16" s="48">
        <v>38</v>
      </c>
      <c r="C16" s="80" t="str">
        <f>VLOOKUP($B16,'CCM1.3'!$B$3:$D$88,2,FALSE())</f>
        <v>Wir erleben, dass "toxisches" Verhalten im Team (oder Management) angesprochen und gelöst wird. Dieses Verhalten wird nicht unterdrückt. Toxisch ist was gegen unsere Werte ist, also Manipulation, Politik, Macht, Angst, etc. // We experience that "toxic" behavior in the team (or management) is addressed and resolved. This behavior is not suppressed. Toxic behavior is what is against our values, i.e. manipulation, politics, power, fear, etc.</v>
      </c>
      <c r="D16" s="80">
        <f>VLOOKUP($B16,'CCM1.3'!$B$3:$D$88,3,FALSE())</f>
        <v>5</v>
      </c>
    </row>
    <row r="17" spans="1:4" x14ac:dyDescent="0.35">
      <c r="A17" s="81">
        <v>16</v>
      </c>
      <c r="B17" s="48">
        <v>3</v>
      </c>
      <c r="C17" s="80" t="str">
        <f>VLOOKUP($B17,'CCM1.3'!$B$3:$D$88,2,FALSE())</f>
        <v>Unseren gemeinsamen Purpose prüfen wir regelmäßig und entwickeln ihn weiter. // We regularly review and develop our shared Purpose.</v>
      </c>
      <c r="D17" s="80">
        <f>VLOOKUP($B17,'CCM1.3'!$B$3:$D$88,3,FALSE())</f>
        <v>1</v>
      </c>
    </row>
    <row r="18" spans="1:4" x14ac:dyDescent="0.35">
      <c r="A18" s="81">
        <v>17</v>
      </c>
      <c r="B18" s="48">
        <v>2</v>
      </c>
      <c r="C18" s="80" t="str">
        <f>VLOOKUP($B18,'CCM1.3'!$B$3:$D$88,2,FALSE())</f>
        <v>Alle Entscheidungen richten sich an unserem gemeinsamen Purpose (unserem "Wozu") aus. // All decisions are aligned with our common Purpose (our "why").</v>
      </c>
      <c r="D18" s="80">
        <f>VLOOKUP($B18,'CCM1.3'!$B$3:$D$88,3,FALSE())</f>
        <v>1</v>
      </c>
    </row>
    <row r="19" spans="1:4" x14ac:dyDescent="0.35">
      <c r="A19" s="81">
        <v>18</v>
      </c>
      <c r="B19" s="48">
        <v>49</v>
      </c>
      <c r="C19" s="80" t="str">
        <f>VLOOKUP($B19,'CCM1.3'!$B$3:$D$88,2,FALSE())</f>
        <v>Wir arbeiten an Themen, die unseren Interessen und Kompetenzen entsprechen. // We work on topics that match our interests and competences.</v>
      </c>
      <c r="D19" s="80">
        <f>VLOOKUP($B19,'CCM1.3'!$B$3:$D$88,3,FALSE())</f>
        <v>6</v>
      </c>
    </row>
    <row r="20" spans="1:4" x14ac:dyDescent="0.35">
      <c r="A20" s="81">
        <v>19</v>
      </c>
      <c r="B20" s="48">
        <v>70</v>
      </c>
      <c r="C20" s="80" t="str">
        <f>VLOOKUP($B20,'CCM1.3'!$B$3:$D$88,2,FALSE())</f>
        <v>Änderungsvorhaben aus dem Clockwork (von oben) vertraue ich nicht, weil sie auf der operativen Ebene nicht ankommen. // I do not trust change projects from the clockwork (from the top) because they do not reach the operational level.</v>
      </c>
      <c r="D20" s="80">
        <f>VLOOKUP($B20,'CCM1.3'!$B$3:$D$88,3,FALSE())</f>
        <v>8</v>
      </c>
    </row>
    <row r="21" spans="1:4" x14ac:dyDescent="0.35">
      <c r="A21" s="81">
        <v>20</v>
      </c>
      <c r="B21" s="48">
        <v>42</v>
      </c>
      <c r="C21" s="80" t="str">
        <f>VLOOKUP($B21,'CCM1.3'!$B$3:$D$88,2,FALSE())</f>
        <v>"Zeit im Flow" ist eine wichtige Team-Metrik, die wir alle kennen und verbessern. // "Time in flow" is an important team metric that we all know and are improving.</v>
      </c>
      <c r="D21" s="80">
        <f>VLOOKUP($B21,'CCM1.3'!$B$3:$D$88,3,FALSE())</f>
        <v>6</v>
      </c>
    </row>
    <row r="22" spans="1:4" x14ac:dyDescent="0.35">
      <c r="A22" s="81">
        <v>21</v>
      </c>
      <c r="B22" s="48">
        <v>65</v>
      </c>
      <c r="C22" s="80" t="str">
        <f>VLOOKUP($B22,'CCM1.3'!$B$3:$D$88,2,FALSE())</f>
        <v>Umsatz ist auf Organisationsebene (besonders C-Level; C*O) die wichtigste Metrik. // Revenue is the most important metric at organizational level (especially C-level; C*O).</v>
      </c>
      <c r="D22" s="80">
        <f>VLOOKUP($B22,'CCM1.3'!$B$3:$D$88,3,FALSE())</f>
        <v>8</v>
      </c>
    </row>
    <row r="23" spans="1:4" x14ac:dyDescent="0.35">
      <c r="A23" s="81">
        <v>22</v>
      </c>
      <c r="B23" s="48">
        <v>68</v>
      </c>
      <c r="C23" s="80" t="str">
        <f>VLOOKUP($B23,'CCM1.3'!$B$3:$D$88,2,FALSE())</f>
        <v>Mir ist Stabilität wichtig und wir sollten die Organisation mal 5-10 Jahre einfach in Ruhe lassen. Der Erfolg kam mit dem, was wir früher gemacht haben. // Stability is important to me and we should just leave the organization alone for 5-10 years. Success came with what we did in the past.</v>
      </c>
      <c r="D23" s="80">
        <f>VLOOKUP($B23,'CCM1.3'!$B$3:$D$88,3,FALSE())</f>
        <v>8</v>
      </c>
    </row>
    <row r="24" spans="1:4" x14ac:dyDescent="0.35">
      <c r="A24" s="81">
        <v>23</v>
      </c>
      <c r="B24" s="48">
        <v>45</v>
      </c>
      <c r="C24" s="80" t="str">
        <f>VLOOKUP($B24,'CCM1.3'!$B$3:$D$88,2,FALSE())</f>
        <v>Wir können den Zustand von Flow in Arbeits-Meetings und bei der gemeinsamen Arbeit erreichen. // We can also achieve the state of flow in work meetings and when working together.</v>
      </c>
      <c r="D24" s="80">
        <f>VLOOKUP($B24,'CCM1.3'!$B$3:$D$88,3,FALSE())</f>
        <v>6</v>
      </c>
    </row>
    <row r="25" spans="1:4" x14ac:dyDescent="0.35">
      <c r="A25" s="81">
        <v>24</v>
      </c>
      <c r="B25" s="48">
        <v>18</v>
      </c>
      <c r="C25" s="80" t="str">
        <f>VLOOKUP($B25,'CCM1.3'!$B$3:$D$88,2,FALSE())</f>
        <v>Mir fallen Situationen ein, in denen ich berechtigt kritisiert wurde und in denen meine Kritik von anderen angenommen wurde. // I can think of examples where I was justifiably criticized and where my criticism was accepted by others.</v>
      </c>
      <c r="D25" s="80">
        <f>VLOOKUP($B25,'CCM1.3'!$B$3:$D$88,3,FALSE())</f>
        <v>3</v>
      </c>
    </row>
    <row r="26" spans="1:4" x14ac:dyDescent="0.35">
      <c r="A26" s="81">
        <v>25</v>
      </c>
      <c r="B26" s="48">
        <v>13</v>
      </c>
      <c r="C26" s="80" t="str">
        <f>VLOOKUP($B26,'CCM1.3'!$B$3:$D$88,2,FALSE())</f>
        <v>Ich fühle mich befähigt, Themen (Projekte oder Aufgaben) zu leiten. // I feel empowered to lead topics (projects or tasks).</v>
      </c>
      <c r="D26" s="80">
        <f>VLOOKUP($B26,'CCM1.3'!$B$3:$D$88,3,FALSE())</f>
        <v>2</v>
      </c>
    </row>
    <row r="27" spans="1:4" x14ac:dyDescent="0.35">
      <c r="A27" s="81">
        <v>26</v>
      </c>
      <c r="B27" s="48">
        <v>51</v>
      </c>
      <c r="C27" s="80" t="str">
        <f>VLOOKUP($B27,'CCM1.3'!$B$3:$D$88,2,FALSE())</f>
        <v>Zum Wohle des Teams sind wir bereit auf persönliche Belange zu verzichten. // For the good of the team, we are willing to sacrifice personal interests.</v>
      </c>
      <c r="D27" s="80">
        <f>VLOOKUP($B27,'CCM1.3'!$B$3:$D$88,3,FALSE())</f>
        <v>7</v>
      </c>
    </row>
    <row r="28" spans="1:4" x14ac:dyDescent="0.35">
      <c r="A28" s="81">
        <v>27</v>
      </c>
      <c r="B28" s="48">
        <v>36</v>
      </c>
      <c r="C28" s="80" t="str">
        <f>VLOOKUP($B28,'CCM1.3'!$B$3:$D$88,2,FALSE())</f>
        <v>Wir geben uns gegenseitig hilfreiche Rückmeldung zu Handlung und Verhalten. Ziel ist dabei die gegenseitige Erinnerung an die beste natürliche Version von uns. // We give each other helpful feedback on action and behavior. The goal here is to remind each other of the best natural version of ourselves.</v>
      </c>
      <c r="D28" s="80">
        <f>VLOOKUP($B28,'CCM1.3'!$B$3:$D$88,3,FALSE())</f>
        <v>5</v>
      </c>
    </row>
    <row r="29" spans="1:4" x14ac:dyDescent="0.35">
      <c r="A29" s="81">
        <v>28</v>
      </c>
      <c r="B29" s="48">
        <v>77</v>
      </c>
      <c r="C29" s="80" t="str">
        <f>VLOOKUP($B29,'CCM1.3'!$B$3:$D$88,2,FALSE())</f>
        <v>Es gibt ein Budget und Zeit für Innovation und Experimente. // There is a budget and time allocated for innovation and experimentation.</v>
      </c>
      <c r="D29" s="80">
        <f>VLOOKUP($B29,'CCM1.3'!$B$3:$D$88,3,FALSE())</f>
        <v>8</v>
      </c>
    </row>
    <row r="30" spans="1:4" x14ac:dyDescent="0.35">
      <c r="A30" s="81">
        <v>29</v>
      </c>
      <c r="B30" s="48">
        <v>78</v>
      </c>
      <c r="C30" s="80" t="str">
        <f>VLOOKUP($B30,'CCM1.3'!$B$3:$D$88,2,FALSE())</f>
        <v>Kreativität und die damit verbundenen Fehlschläge werden als wertvoller Teil unserer Arbeit anerkannt. // Creativity and the associated failures are recognized as a valuable part of our work.</v>
      </c>
      <c r="D30" s="80">
        <f>VLOOKUP($B30,'CCM1.3'!$B$3:$D$88,3,FALSE())</f>
        <v>8</v>
      </c>
    </row>
    <row r="31" spans="1:4" x14ac:dyDescent="0.35">
      <c r="A31" s="81">
        <v>30</v>
      </c>
      <c r="B31" s="48">
        <v>21</v>
      </c>
      <c r="C31" s="80" t="str">
        <f>VLOOKUP($B31,'CCM1.3'!$B$3:$D$88,2,FALSE())</f>
        <v>Wir können auch schwierige Diskussionen und Konflikte zu einem guten Resultat führen. Wir schaffen das auch ohne ein "Machtwort" auszusprechen. // We can also lead difficult discussions and conflicts to a good result. We can do this without putting our foot down.</v>
      </c>
      <c r="D31" s="80">
        <f>VLOOKUP($B31,'CCM1.3'!$B$3:$D$88,3,FALSE())</f>
        <v>3</v>
      </c>
    </row>
    <row r="32" spans="1:4" x14ac:dyDescent="0.35">
      <c r="A32" s="81">
        <v>31</v>
      </c>
      <c r="B32" s="48">
        <v>22</v>
      </c>
      <c r="C32" s="80" t="str">
        <f>VLOOKUP($B32,'CCM1.3'!$B$3:$D$88,2,FALSE())</f>
        <v>Auch wenn wir mit völlig unterschiedlichen Vorstellungen diskutieren, fühle ich mich als Mensch immer sicher und wertgeschätzt. // Even if we discuss with completely different ideas, I always feel safe and valued as a person.</v>
      </c>
      <c r="D32" s="80">
        <f>VLOOKUP($B32,'CCM1.3'!$B$3:$D$88,3,FALSE())</f>
        <v>3</v>
      </c>
    </row>
    <row r="33" spans="1:4" x14ac:dyDescent="0.35">
      <c r="A33" s="81">
        <v>32</v>
      </c>
      <c r="B33" s="48">
        <v>47</v>
      </c>
      <c r="C33" s="80" t="str">
        <f>VLOOKUP($B33,'CCM1.3'!$B$3:$D$88,2,FALSE())</f>
        <v>Wir erleben, dass wir zusammen lachen, streiten, hart arbeiten und auch feiern können. Das ist in guter Balance. // We experience that we can laugh, argue, work hard and also celebrate together. That is in good balance.</v>
      </c>
      <c r="D33" s="80">
        <f>VLOOKUP($B33,'CCM1.3'!$B$3:$D$88,3,FALSE())</f>
        <v>6</v>
      </c>
    </row>
    <row r="34" spans="1:4" x14ac:dyDescent="0.35">
      <c r="A34" s="81">
        <v>33</v>
      </c>
      <c r="B34" s="48">
        <v>66</v>
      </c>
      <c r="C34" s="80" t="str">
        <f>VLOOKUP($B34,'CCM1.3'!$B$3:$D$88,2,FALSE())</f>
        <v xml:space="preserve">Ich bin an fortwährender Veränderung und Verbesserung interessiert. // I am interested in continuous change and improvement. </v>
      </c>
      <c r="D34" s="80">
        <f>VLOOKUP($B34,'CCM1.3'!$B$3:$D$88,3,FALSE())</f>
        <v>8</v>
      </c>
    </row>
    <row r="35" spans="1:4" x14ac:dyDescent="0.35">
      <c r="A35" s="81">
        <v>34</v>
      </c>
      <c r="B35" s="48">
        <v>67</v>
      </c>
      <c r="C35" s="80" t="str">
        <f>VLOOKUP($B35,'CCM1.3'!$B$3:$D$88,2,FALSE())</f>
        <v>Lernen, Verbesserung und Anpassung an neue äußere Situationen dauert mir viel zu lange. // Learning, improving and adapting to new external situations takes far too long.</v>
      </c>
      <c r="D35" s="80">
        <f>VLOOKUP($B35,'CCM1.3'!$B$3:$D$88,3,FALSE())</f>
        <v>8</v>
      </c>
    </row>
    <row r="36" spans="1:4" x14ac:dyDescent="0.35">
      <c r="A36" s="81">
        <v>35</v>
      </c>
      <c r="B36" s="48">
        <v>53</v>
      </c>
      <c r="C36" s="80" t="str">
        <f>VLOOKUP($B36,'CCM1.3'!$B$3:$D$88,2,FALSE())</f>
        <v>Wir loben lieber andere, als uns selbst. Wir haben Freude daran, gute Dinge übereinander zu sagen. // We prefer to praise others rather than ourselves. We take pleasure in saying good things about each other.</v>
      </c>
      <c r="D36" s="80">
        <f>VLOOKUP($B36,'CCM1.3'!$B$3:$D$88,3,FALSE())</f>
        <v>7</v>
      </c>
    </row>
    <row r="37" spans="1:4" x14ac:dyDescent="0.35">
      <c r="A37" s="81">
        <v>36</v>
      </c>
      <c r="B37" s="48">
        <v>5</v>
      </c>
      <c r="C37" s="80" t="str">
        <f>VLOOKUP($B37,'CCM1.3'!$B$3:$D$88,2,FALSE())</f>
        <v>Ich kann alle notwendigen operativen Entscheidungen treffen und sicher sein, dass ich den Purpose, die Richtung und die Ziele unterstütze. // I can make all necessary operational decisions and be sure that I support purpose, direction, and objectives.</v>
      </c>
      <c r="D37" s="80">
        <f>VLOOKUP($B37,'CCM1.3'!$B$3:$D$88,3,FALSE())</f>
        <v>1</v>
      </c>
    </row>
    <row r="38" spans="1:4" x14ac:dyDescent="0.35">
      <c r="A38" s="81">
        <v>37</v>
      </c>
      <c r="B38" s="48">
        <v>10</v>
      </c>
      <c r="C38" s="80" t="str">
        <f>VLOOKUP($B38,'CCM1.3'!$B$3:$D$88,2,FALSE())</f>
        <v>Kritik und Rückmeldung (beides positiv und negativ, in einem gesunden Verhältnis &gt;5:1) bekomme ich direkt und zeitnah; nicht über die Gerüchteküche oder das Management. // I receive criticism and feedback (both positive and negative, in a healthy ratio &gt;5:1) directly and promptly; not via the rumor mill or management.</v>
      </c>
      <c r="D38" s="80">
        <f>VLOOKUP($B38,'CCM1.3'!$B$3:$D$88,3,FALSE())</f>
        <v>2</v>
      </c>
    </row>
    <row r="39" spans="1:4" x14ac:dyDescent="0.35">
      <c r="A39" s="81">
        <v>38</v>
      </c>
      <c r="B39" s="48">
        <v>15</v>
      </c>
      <c r="C39" s="80" t="str">
        <f>VLOOKUP($B39,'CCM1.3'!$B$3:$D$88,2,FALSE())</f>
        <v>Teammeetings sind spannend, relevant und wir freuen uns darauf. // Team meetings are exciting, relevant, and we look forward to them.</v>
      </c>
      <c r="D39" s="80">
        <f>VLOOKUP($B39,'CCM1.3'!$B$3:$D$88,3,FALSE())</f>
        <v>3</v>
      </c>
    </row>
    <row r="40" spans="1:4" x14ac:dyDescent="0.35">
      <c r="A40" s="81">
        <v>39</v>
      </c>
      <c r="B40" s="48">
        <v>79</v>
      </c>
      <c r="C40" s="80" t="str">
        <f>VLOOKUP($B40,'CCM1.3'!$B$3:$D$88,2,FALSE())</f>
        <v>Ich erlebe im Clockwork (auch bei C-Leveln), dass er/sie einen Fehler zugibt, um Entschuldigung bittet oder etwas nicht weiß. // I experience in the Clockwork (also with C-levels) that he/she admits a mistake, asks for an apology or doesn't know something.</v>
      </c>
      <c r="D40" s="80">
        <f>VLOOKUP($B40,'CCM1.3'!$B$3:$D$88,3,FALSE())</f>
        <v>8</v>
      </c>
    </row>
    <row r="41" spans="1:4" x14ac:dyDescent="0.35">
      <c r="A41" s="81">
        <v>40</v>
      </c>
      <c r="B41" s="48">
        <v>57</v>
      </c>
      <c r="C41" s="80" t="str">
        <f>VLOOKUP($B41,'CCM1.3'!$B$3:$D$88,2,FALSE())</f>
        <v>Kundenzufriedenheit ist wesentlicher Kern von Purpose,  Richtung und Zielen. // Customer satisfaction is at the heart of our purpose, direction and objectives.</v>
      </c>
      <c r="D41" s="80">
        <f>VLOOKUP($B41,'CCM1.3'!$B$3:$D$88,3,FALSE())</f>
        <v>7</v>
      </c>
    </row>
    <row r="42" spans="1:4" x14ac:dyDescent="0.35">
      <c r="A42" s="81">
        <v>41</v>
      </c>
      <c r="B42" s="48">
        <v>6</v>
      </c>
      <c r="C42" s="80" t="str">
        <f>VLOOKUP($B42,'CCM1.3'!$B$3:$D$88,2,FALSE())</f>
        <v>Wir merken, wenn wir uns verletzen. Dann entschuldigen wir uns schnell und aufrichtig bei einander. // We notice when we hurt each other. Then we apologize to each other quickly and sincerely.</v>
      </c>
      <c r="D42" s="80">
        <f>VLOOKUP($B42,'CCM1.3'!$B$3:$D$88,3,FALSE())</f>
        <v>2</v>
      </c>
    </row>
    <row r="43" spans="1:4" x14ac:dyDescent="0.35">
      <c r="A43" s="81">
        <v>42</v>
      </c>
      <c r="B43" s="48">
        <v>7</v>
      </c>
      <c r="C43" s="80" t="str">
        <f>VLOOKUP($B43,'CCM1.3'!$B$3:$D$88,2,FALSE())</f>
        <v>Wir reden offen miteinander, um gemeinsam Lösungen zu finden. Unsere Fehler &amp; Schwächen (technical &amp; emotional) sprechen wir an. // We talk openly with each other to find solutions together. We address our mistakes &amp; weaknesses.</v>
      </c>
      <c r="D43" s="80">
        <f>VLOOKUP($B43,'CCM1.3'!$B$3:$D$88,3,FALSE())</f>
        <v>2</v>
      </c>
    </row>
    <row r="44" spans="1:4" x14ac:dyDescent="0.35">
      <c r="A44" s="81">
        <v>43</v>
      </c>
      <c r="B44" s="48">
        <v>14</v>
      </c>
      <c r="C44" s="80" t="str">
        <f>VLOOKUP($B44,'CCM1.3'!$B$3:$D$88,2,FALSE())</f>
        <v>Wir diskutieren leidenschaftlich und unverblümt über alle wichtigen Themen und haben stets das Ziel/den Purpose vor Augen. // We discuss passionately and bluntly about all important topics and always have the goal/purpose in mind.</v>
      </c>
      <c r="D44" s="80">
        <f>VLOOKUP($B44,'CCM1.3'!$B$3:$D$88,3,FALSE())</f>
        <v>3</v>
      </c>
    </row>
    <row r="45" spans="1:4" x14ac:dyDescent="0.35">
      <c r="A45" s="81">
        <v>44</v>
      </c>
      <c r="B45" s="48">
        <v>73</v>
      </c>
      <c r="C45" s="80" t="str">
        <f>VLOOKUP($B45,'CCM1.3'!$B$3:$D$88,2,FALSE())</f>
        <v>Wertschätzung wird für die Arbeit und den Wert als Person gezeigt. Ich erlebe das in persönlichen und aufrichtigen Begegnungen. // Appreciation is shown for the work and the value as a person. I experience this in personal and sincere encounters.</v>
      </c>
      <c r="D45" s="80">
        <f>VLOOKUP($B45,'CCM1.3'!$B$3:$D$88,3,FALSE())</f>
        <v>8</v>
      </c>
    </row>
    <row r="46" spans="1:4" x14ac:dyDescent="0.35">
      <c r="A46" s="81">
        <v>45</v>
      </c>
      <c r="B46" s="48">
        <v>63</v>
      </c>
      <c r="C46" s="80" t="str">
        <f>VLOOKUP($B46,'CCM1.3'!$B$3:$D$88,2,FALSE())</f>
        <v>Zusammenspiel zwischen Clockwork (Management) und Network (Fachkräfte): Ich fühle mich von der anderen Gruppe gesehen, gehört und verstanden. // Interaction between Clockwork (management) and Network (specialists): I feel seen, heard and understood by the other group.</v>
      </c>
      <c r="D46" s="80">
        <f>VLOOKUP($B46,'CCM1.3'!$B$3:$D$88,3,FALSE())</f>
        <v>8</v>
      </c>
    </row>
    <row r="47" spans="1:4" x14ac:dyDescent="0.35">
      <c r="A47" s="81">
        <v>46</v>
      </c>
      <c r="B47" s="48">
        <v>23</v>
      </c>
      <c r="C47" s="80" t="str">
        <f>VLOOKUP($B47,'CCM1.3'!$B$3:$D$88,2,FALSE())</f>
        <v>Nicht die Lösung von Konflikten steht im Mittelpunkt, sondern das wir voneinander lernen. Wir wollen die max. Anzahl von Perspektiven. // The focus is not on resolving conflicts, but on learning from each other. We want the maximum number of perspectives.</v>
      </c>
      <c r="D47" s="80">
        <f>VLOOKUP($B47,'CCM1.3'!$B$3:$D$88,3,FALSE())</f>
        <v>3</v>
      </c>
    </row>
    <row r="48" spans="1:4" x14ac:dyDescent="0.35">
      <c r="A48" s="81">
        <v>47</v>
      </c>
      <c r="B48" s="50">
        <v>24</v>
      </c>
      <c r="C48" s="80" t="str">
        <f>VLOOKUP($B48,'CCM1.3'!$B$3:$D$88,2,FALSE())</f>
        <v>Wenn ich bestehende Vorgehen, Konzepte und Ideen verbessere, dann wird das dankbar angenommen (und nicht als Kritik gesehen). // If I improve existing procedures, concepts and ideas, then this is gratefully accepted (and not seen as criticism).</v>
      </c>
      <c r="D48" s="80">
        <f>VLOOKUP($B48,'CCM1.3'!$B$3:$D$88,3,FALSE())</f>
        <v>3</v>
      </c>
    </row>
    <row r="49" spans="1:4" x14ac:dyDescent="0.35">
      <c r="A49" s="81">
        <v>48</v>
      </c>
      <c r="B49" s="50">
        <v>71</v>
      </c>
      <c r="C49" s="80" t="str">
        <f>VLOOKUP($B49,'CCM1.3'!$B$3:$D$88,2,FALSE())</f>
        <v>Die wirklichen Absichten sind immer klar (auf allen Ebenen). // The real intentions are always clear (at all levels).</v>
      </c>
      <c r="D49" s="80">
        <f>VLOOKUP($B49,'CCM1.3'!$B$3:$D$88,3,FALSE())</f>
        <v>8</v>
      </c>
    </row>
    <row r="50" spans="1:4" x14ac:dyDescent="0.35">
      <c r="A50" s="81">
        <v>49</v>
      </c>
      <c r="B50" s="50">
        <v>37</v>
      </c>
      <c r="C50" s="80" t="str">
        <f>VLOOKUP($B50,'CCM1.3'!$B$3:$D$88,2,FALSE())</f>
        <v>Wir übernehmen Verantwortung und halten unsere Versprechen. Wenn etwas nicht rechtzeitig fertig wird, geben wir Bescheid. // We take responsibility and keep our promises. If something is not finished on time, we let you know.</v>
      </c>
      <c r="D50" s="80">
        <f>VLOOKUP($B50,'CCM1.3'!$B$3:$D$88,3,FALSE())</f>
        <v>5</v>
      </c>
    </row>
    <row r="51" spans="1:4" x14ac:dyDescent="0.35">
      <c r="A51" s="81">
        <v>50</v>
      </c>
      <c r="B51" s="50">
        <v>16</v>
      </c>
      <c r="C51" s="80" t="str">
        <f>VLOOKUP($B51,'CCM1.3'!$B$3:$D$88,2,FALSE())</f>
        <v>In Teammeetings werden auch die unangenehmen Themen (technisch &amp; emotional) behandelt, um sie zu lösen. // In team meetings, the unpleasant issues are also dealt with in order to solve them.</v>
      </c>
      <c r="D51" s="80">
        <f>VLOOKUP($B51,'CCM1.3'!$B$3:$D$88,3,FALSE())</f>
        <v>3</v>
      </c>
    </row>
    <row r="52" spans="1:4" x14ac:dyDescent="0.35">
      <c r="A52" s="81">
        <v>51</v>
      </c>
      <c r="B52" s="50">
        <v>4</v>
      </c>
      <c r="C52" s="80" t="str">
        <f>VLOOKUP($B52,'CCM1.3'!$B$3:$D$88,2,FALSE())</f>
        <v>Unser Purpose holt uns mit Kopf und Herz ab. Wir verstehen und fühlen es. // Our Purpose picks us up with head and heart. We understand and feel it.</v>
      </c>
      <c r="D52" s="80">
        <f>VLOOKUP($B52,'CCM1.3'!$B$3:$D$88,3,FALSE())</f>
        <v>1</v>
      </c>
    </row>
    <row r="53" spans="1:4" x14ac:dyDescent="0.35">
      <c r="A53" s="81">
        <v>52</v>
      </c>
      <c r="B53" s="50">
        <v>31</v>
      </c>
      <c r="C53" s="80" t="str">
        <f>VLOOKUP($B53,'CCM1.3'!$B$3:$D$88,2,FALSE())</f>
        <v>Für 2 Brutto-Jahresgehälter Abfindung und einem sicheren Job (gleiches Gehalt und Komfort) würde ich sofort gehen. // For 2 gross annual salaries and a secure job (same salary and comfort) I would leave immediately.</v>
      </c>
      <c r="D53" s="80">
        <f>VLOOKUP($B53,'CCM1.3'!$B$3:$D$88,3,FALSE())</f>
        <v>4</v>
      </c>
    </row>
    <row r="54" spans="1:4" x14ac:dyDescent="0.35">
      <c r="A54" s="81">
        <v>53</v>
      </c>
      <c r="B54" s="50">
        <v>17</v>
      </c>
      <c r="C54" s="80" t="str">
        <f>VLOOKUP($B54,'CCM1.3'!$B$3:$D$88,2,FALSE())</f>
        <v>Ich fühle mich auch dann wohl, wenn ich etwas nicht verstehe und mehrfach nachfragen muss. Ich erlebe Geduld und Annahme. // I feel comfortable even when I don't understand something and have to ask several times. I experience patience and acceptance.</v>
      </c>
      <c r="D54" s="80">
        <f>VLOOKUP($B54,'CCM1.3'!$B$3:$D$88,3,FALSE())</f>
        <v>3</v>
      </c>
    </row>
    <row r="55" spans="1:4" x14ac:dyDescent="0.35">
      <c r="A55" s="81">
        <v>54</v>
      </c>
      <c r="B55" s="50">
        <v>28</v>
      </c>
      <c r="C55" s="80" t="str">
        <f>VLOOKUP($B55,'CCM1.3'!$B$3:$D$88,2,FALSE())</f>
        <v>Wir stehen zu unseren Entscheidungen (außer der Kontext ändert sich). // We stand by our decisions (unless the context changes).</v>
      </c>
      <c r="D55" s="80">
        <f>VLOOKUP($B55,'CCM1.3'!$B$3:$D$88,3,FALSE())</f>
        <v>4</v>
      </c>
    </row>
    <row r="56" spans="1:4" x14ac:dyDescent="0.35">
      <c r="A56" s="81">
        <v>55</v>
      </c>
      <c r="B56" s="50">
        <v>58</v>
      </c>
      <c r="C56" s="80" t="str">
        <f>VLOOKUP($B56,'CCM1.3'!$B$3:$D$88,2,FALSE())</f>
        <v>Wir erkennen herausragende neue Gewohnheiten, gelebte Werte und angewendete Deep Soft Skills und belohnen diese. // We recognize and reward outstanding new habits, practiced values and applied Deep Soft Skills.</v>
      </c>
      <c r="D56" s="80">
        <f>VLOOKUP($B56,'CCM1.3'!$B$3:$D$88,3,FALSE())</f>
        <v>7</v>
      </c>
    </row>
    <row r="57" spans="1:4" x14ac:dyDescent="0.35">
      <c r="A57" s="81">
        <v>56</v>
      </c>
      <c r="B57" s="50">
        <v>43</v>
      </c>
      <c r="C57" s="80" t="str">
        <f>VLOOKUP($B57,'CCM1.3'!$B$3:$D$88,2,FALSE())</f>
        <v>Die Arbeitslast im Team ist gerecht verteilt. Wir achten darauf, dass niemand von uns unter dieser Last zusammenbricht. // The workload in the team is distributed fairly. We make sure that none of us collapses under this load.</v>
      </c>
      <c r="D57" s="80">
        <f>VLOOKUP($B57,'CCM1.3'!$B$3:$D$88,3,FALSE())</f>
        <v>6</v>
      </c>
    </row>
    <row r="58" spans="1:4" x14ac:dyDescent="0.35">
      <c r="A58" s="81">
        <v>57</v>
      </c>
      <c r="B58" s="50">
        <v>48</v>
      </c>
      <c r="C58" s="80" t="str">
        <f>VLOOKUP($B58,'CCM1.3'!$B$3:$D$88,2,FALSE())</f>
        <v>Wir probieren gerne Neues aus, auch wenn wir scheitern können. Wir sind dabei mutig, weil wir großartig sein wollen. // We like to try new things, even if we may fail. We are brave in doing so because we want to be great.</v>
      </c>
      <c r="D58" s="80">
        <f>VLOOKUP($B58,'CCM1.3'!$B$3:$D$88,3,FALSE())</f>
        <v>6</v>
      </c>
    </row>
    <row r="59" spans="1:4" x14ac:dyDescent="0.35">
      <c r="A59" s="81">
        <v>58</v>
      </c>
      <c r="B59" s="50">
        <v>74</v>
      </c>
      <c r="C59" s="80" t="str">
        <f>VLOOKUP($B59,'CCM1.3'!$B$3:$D$88,2,FALSE())</f>
        <v>Globale Perspektiven und Unterschiede sind in unseren Purpose, Richtung und Ziele integriert. // Global perspectives are integrated into our purpose, direction, and objectives.</v>
      </c>
      <c r="D59" s="80">
        <f>VLOOKUP($B59,'CCM1.3'!$B$3:$D$88,3,FALSE())</f>
        <v>8</v>
      </c>
    </row>
    <row r="60" spans="1:4" x14ac:dyDescent="0.35">
      <c r="A60" s="81">
        <v>59</v>
      </c>
      <c r="B60" s="50">
        <v>76</v>
      </c>
      <c r="C60" s="80" t="str">
        <f>VLOOKUP($B60,'CCM1.3'!$B$3:$D$88,2,FALSE())</f>
        <v>Ich werde ermutigt, neue Ideen und innovative Lösungen vorzuschlagen. // I am encouraged to propose new ideas and innovative solutions.</v>
      </c>
      <c r="D60" s="80">
        <f>VLOOKUP($B60,'CCM1.3'!$B$3:$D$88,3,FALSE())</f>
        <v>8</v>
      </c>
    </row>
    <row r="61" spans="1:4" x14ac:dyDescent="0.35">
      <c r="A61" s="81">
        <v>60</v>
      </c>
      <c r="B61" s="50">
        <v>64</v>
      </c>
      <c r="C61" s="80" t="str">
        <f>VLOOKUP($B61,'CCM1.3'!$B$3:$D$88,2,FALSE())</f>
        <v>Ich erlebe Kontrolle der operativen Arbeit durch die Clockwork-Organisation. // I experience control of operational work by the Clockwork organization.</v>
      </c>
      <c r="D61" s="80">
        <f>VLOOKUP($B61,'CCM1.3'!$B$3:$D$88,3,FALSE())</f>
        <v>8</v>
      </c>
    </row>
    <row r="62" spans="1:4" x14ac:dyDescent="0.35">
      <c r="A62" s="81">
        <v>61</v>
      </c>
      <c r="B62" s="50">
        <v>8</v>
      </c>
      <c r="C62" s="80" t="str">
        <f>VLOOKUP($B62,'CCM1.3'!$B$3:$D$88,2,FALSE())</f>
        <v>Wir sind wie eine Familie, wie sie sein sollte, und können auch über Persönliches und Privates reden. // We are like a family, as it should be, and can also talk about personal and private things.</v>
      </c>
      <c r="D62" s="80">
        <f>VLOOKUP($B62,'CCM1.3'!$B$3:$D$88,3,FALSE())</f>
        <v>2</v>
      </c>
    </row>
    <row r="63" spans="1:4" x14ac:dyDescent="0.35">
      <c r="A63" s="81">
        <v>62</v>
      </c>
      <c r="B63" s="50">
        <v>9</v>
      </c>
      <c r="C63" s="80" t="str">
        <f>VLOOKUP($B63,'CCM1.3'!$B$3:$D$88,2,FALSE())</f>
        <v>Jeder kennt die Fähigkeiten und Stärken des anderen. Wir bitten um Hilfe und unterstützen uns gegenseitig. // Everyone knows the abilities and strengths of the other. We ask for help and support each other.</v>
      </c>
      <c r="D63" s="80">
        <f>VLOOKUP($B63,'CCM1.3'!$B$3:$D$88,3,FALSE())</f>
        <v>2</v>
      </c>
    </row>
    <row r="64" spans="1:4" x14ac:dyDescent="0.35">
      <c r="A64" s="81">
        <v>63</v>
      </c>
      <c r="B64" s="50">
        <v>20</v>
      </c>
      <c r="C64" s="80" t="str">
        <f>VLOOKUP($B64,'CCM1.3'!$B$3:$D$88,2,FALSE())</f>
        <v>Wir nehmen uns die Zeit einander zuzuhören, um uns zu verstehen. Wir wollen die besten Ideen, Lösungen und Ansätze finden. // We take the time to listen to each other in order to understand each other. We want to find the best ideas, solutions, and approaches.</v>
      </c>
      <c r="D64" s="80">
        <f>VLOOKUP($B64,'CCM1.3'!$B$3:$D$88,3,FALSE())</f>
        <v>3</v>
      </c>
    </row>
    <row r="65" spans="1:4" x14ac:dyDescent="0.35">
      <c r="A65" s="81">
        <v>64</v>
      </c>
      <c r="B65" s="50">
        <v>34</v>
      </c>
      <c r="C65" s="80" t="str">
        <f>VLOOKUP($B65,'CCM1.3'!$B$3:$D$88,2,FALSE())</f>
        <v>Ich liebe meine Arbeit. // I love my job.</v>
      </c>
      <c r="D65" s="80">
        <f>VLOOKUP($B65,'CCM1.3'!$B$3:$D$88,3,FALSE())</f>
        <v>5</v>
      </c>
    </row>
    <row r="66" spans="1:4" x14ac:dyDescent="0.35">
      <c r="A66" s="81">
        <v>65</v>
      </c>
      <c r="B66" s="50">
        <v>60</v>
      </c>
      <c r="C66" s="80" t="str">
        <f>VLOOKUP($B66,'CCM1.3'!$B$3:$D$88,2,FALSE())</f>
        <v xml:space="preserve">Gib die Anzahl von vertrauensvollen Beziehungen im Team an. (10 auch für 10+) // Indicate the number of trusting relationships in the team. (10 also for 10+) </v>
      </c>
      <c r="D66" s="80">
        <f>VLOOKUP($B66,'CCM1.3'!$B$3:$D$88,3,FALSE())</f>
        <v>8</v>
      </c>
    </row>
    <row r="67" spans="1:4" x14ac:dyDescent="0.35">
      <c r="A67" s="81">
        <v>66</v>
      </c>
      <c r="B67" s="50">
        <v>61</v>
      </c>
      <c r="C67" s="80" t="str">
        <f>VLOOKUP($B67,'CCM1.3'!$B$3:$D$88,2,FALSE())</f>
        <v>Gib die Anzahl von vertrauensvollen Beziehungen in die Abteilung (ohne Team) an. (10 auch für 10+) // Indicate the number of trusting relationships in the department (without team). (10 also for 10+)</v>
      </c>
      <c r="D67" s="80">
        <f>VLOOKUP($B67,'CCM1.3'!$B$3:$D$88,3,FALSE())</f>
        <v>8</v>
      </c>
    </row>
    <row r="68" spans="1:4" x14ac:dyDescent="0.35">
      <c r="A68" s="81">
        <v>67</v>
      </c>
      <c r="B68" s="50">
        <v>62</v>
      </c>
      <c r="C68" s="80" t="str">
        <f>VLOOKUP($B68,'CCM1.3'!$B$3:$D$88,2,FALSE())</f>
        <v>Gib die Anzahl von vertrauensvollen Beziehungen in andere Bereiche an. (10 auch für 10+) // Indicate the number of trusting relationships in other areas. (10 also for 10+)</v>
      </c>
      <c r="D68" s="80">
        <f>VLOOKUP($B68,'CCM1.3'!$B$3:$D$88,3,FALSE())</f>
        <v>8</v>
      </c>
    </row>
    <row r="69" spans="1:4" x14ac:dyDescent="0.35">
      <c r="A69" s="81">
        <v>68</v>
      </c>
      <c r="B69" s="50">
        <v>25</v>
      </c>
      <c r="C69" s="80" t="str">
        <f>VLOOKUP($B69,'CCM1.3'!$B$3:$D$88,2,FALSE())</f>
        <v>Wir helfen uns gegenseitig und wissen, woran wir arbeiten. // We help each other and know what we are working on.</v>
      </c>
      <c r="D69" s="80">
        <f>VLOOKUP($B69,'CCM1.3'!$B$3:$D$88,3,FALSE())</f>
        <v>4</v>
      </c>
    </row>
    <row r="70" spans="1:4" x14ac:dyDescent="0.35">
      <c r="A70" s="81">
        <v>69</v>
      </c>
      <c r="B70" s="50">
        <v>27</v>
      </c>
      <c r="C70" s="80" t="str">
        <f>VLOOKUP($B70,'CCM1.3'!$B$3:$D$88,2,FALSE())</f>
        <v>Klare Entscheidungen zu treffen gehört zu jeder Diskussion dazu. Wir alle suchen die Lösung mit dem niedrigsten Widerstand, der am Besten für das ganze System ist. // Making clear decisions is part of every discussion. We are all looking for the solution with the lowest resistance that is best for the whole system.</v>
      </c>
      <c r="D70" s="80">
        <f>VLOOKUP($B70,'CCM1.3'!$B$3:$D$88,3,FALSE())</f>
        <v>4</v>
      </c>
    </row>
    <row r="71" spans="1:4" x14ac:dyDescent="0.35">
      <c r="A71" s="81">
        <v>70</v>
      </c>
      <c r="B71" s="50">
        <v>46</v>
      </c>
      <c r="C71" s="80" t="str">
        <f>VLOOKUP($B71,'CCM1.3'!$B$3:$D$88,2,FALSE())</f>
        <v>Wir arbeiten oft gemeinsam an Themen. Wir sind öfter in der Teamarbeit, als im Einzelkämpfer-Modus. Dabei haben wir wechselnde Zusammensetzung um Vielfalt zu erreichen. // We often work together on issues. We are more often in teamwork, rather than lone wolf mode. We have a changing composition to achieve diversity.</v>
      </c>
      <c r="D71" s="80">
        <f>VLOOKUP($B71,'CCM1.3'!$B$3:$D$88,3,FALSE())</f>
        <v>6</v>
      </c>
    </row>
    <row r="72" spans="1:4" x14ac:dyDescent="0.35">
      <c r="A72" s="81">
        <v>71</v>
      </c>
      <c r="B72" s="50">
        <v>69</v>
      </c>
      <c r="C72" s="80" t="str">
        <f>VLOOKUP($B72,'CCM1.3'!$B$3:$D$88,2,FALSE())</f>
        <v>Über Werteverstöße wird offen geredet und ist es eine wichtige Metrik innerhalb des Teams und der Organisation. // Violations of values are talked about openly and are an important metric within the team and the organization.</v>
      </c>
      <c r="D72" s="80">
        <f>VLOOKUP($B72,'CCM1.3'!$B$3:$D$88,3,FALSE())</f>
        <v>8</v>
      </c>
    </row>
    <row r="73" spans="1:4" x14ac:dyDescent="0.35">
      <c r="A73" s="81">
        <v>72</v>
      </c>
      <c r="B73" s="50">
        <v>50</v>
      </c>
      <c r="C73" s="80" t="str">
        <f>VLOOKUP($B73,'CCM1.3'!$B$3:$D$88,2,FALSE())</f>
        <v>Die bereichsübergreifende Koordination ist effektiv für einen nahtlosen Arbeitsablauf. // Cross-departmental coordination is effective for seamless workflow.</v>
      </c>
      <c r="D73" s="80">
        <f>VLOOKUP($B73,'CCM1.3'!$B$3:$D$88,3,FALSE())</f>
        <v>6</v>
      </c>
    </row>
    <row r="74" spans="1:4" x14ac:dyDescent="0.35">
      <c r="A74" s="81">
        <v>73</v>
      </c>
      <c r="B74" s="50">
        <v>56</v>
      </c>
      <c r="C74" s="80" t="str">
        <f>VLOOKUP($B74,'CCM1.3'!$B$3:$D$88,2,FALSE())</f>
        <v>Feedback von Kunden wird ernst genommen und umgesetzt. // Feedback from customers is taken seriously and acted upon.</v>
      </c>
      <c r="D74" s="80">
        <f>VLOOKUP($B74,'CCM1.3'!$B$3:$D$88,3,FALSE())</f>
        <v>7</v>
      </c>
    </row>
    <row r="75" spans="1:4" x14ac:dyDescent="0.35">
      <c r="A75" s="81">
        <v>74</v>
      </c>
      <c r="B75" s="50">
        <v>29</v>
      </c>
      <c r="C75" s="80" t="str">
        <f>VLOOKUP($B75,'CCM1.3'!$B$3:$D$88,2,FALSE())</f>
        <v>Wir können mit Unschärfe (Unsicherheit weil Informationen fehlen) bei Entscheidungen leben. Wir machen diese Unschärfe sichtbar. // We can live with fuzziness (uncertainty because information is missing) in decisions. We make this fuzziness visible.</v>
      </c>
      <c r="D75" s="80">
        <f>VLOOKUP($B75,'CCM1.3'!$B$3:$D$88,3,FALSE())</f>
        <v>4</v>
      </c>
    </row>
    <row r="76" spans="1:4" x14ac:dyDescent="0.35">
      <c r="A76" s="81">
        <v>75</v>
      </c>
      <c r="B76" s="50">
        <v>30</v>
      </c>
      <c r="C76" s="80" t="str">
        <f>VLOOKUP($B76,'CCM1.3'!$B$3:$D$88,2,FALSE())</f>
        <v>Die Organisation fördert und unterstützt die emotionale Gesundheit und Fähigkeiten (Deep Soft Skills) aller Mitarbeitenden. // The organization promotes and supports the emotional health and skills (Deep Soft Skills) of all employees.</v>
      </c>
      <c r="D76" s="80">
        <f>VLOOKUP($B76,'CCM1.3'!$B$3:$D$88,3,FALSE())</f>
        <v>4</v>
      </c>
    </row>
    <row r="77" spans="1:4" x14ac:dyDescent="0.35">
      <c r="A77" s="81">
        <v>76</v>
      </c>
      <c r="B77" s="50">
        <v>54</v>
      </c>
      <c r="C77" s="80" t="str">
        <f>VLOOKUP($B77,'CCM1.3'!$B$3:$D$88,2,FALSE())</f>
        <v>Wir haben einen guten Ruf. Wir sind zuverlässig und liefern gute Ergebnisse. // We have a good reputation. We are reliable and deliver good results.</v>
      </c>
      <c r="D77" s="80">
        <f>VLOOKUP($B77,'CCM1.3'!$B$3:$D$88,3,FALSE())</f>
        <v>7</v>
      </c>
    </row>
    <row r="78" spans="1:4" x14ac:dyDescent="0.35">
      <c r="A78" s="81">
        <v>77</v>
      </c>
      <c r="B78" s="50">
        <v>52</v>
      </c>
      <c r="C78" s="80" t="str">
        <f>VLOOKUP($B78,'CCM1.3'!$B$3:$D$88,2,FALSE())</f>
        <v>Wir sind für unsere Ergebnisse verantwortlich. Wenn wir scheitern, lernen wir daraus. // We are responsible for our results. When we fail, we learn from it.</v>
      </c>
      <c r="D78" s="80">
        <f>VLOOKUP($B78,'CCM1.3'!$B$3:$D$88,3,FALSE())</f>
        <v>7</v>
      </c>
    </row>
    <row r="79" spans="1:4" x14ac:dyDescent="0.35">
      <c r="A79" s="81">
        <v>78</v>
      </c>
      <c r="B79" s="50">
        <v>59</v>
      </c>
      <c r="C79" s="80" t="str">
        <f>VLOOKUP($B79,'CCM1.3'!$B$3:$D$88,2,FALSE())</f>
        <v>In der Organisation bekommt die tiefe emotionale Ebene (Deep Soft Skills) die gleiche Aufmerksamkeit und Versorgung wie das körperliche Wohl (z.B. Arbeitsplatzergonomie, Essen und Sport). // In the organization, the deep emotional level (Deep Soft Skills) receives the same attention and care as physical well-being (e.g. workplace ergonomics, food and sport).</v>
      </c>
      <c r="D79" s="80">
        <f>VLOOKUP($B79,'CCM1.3'!$B$3:$D$88,3,FALSE())</f>
        <v>7</v>
      </c>
    </row>
    <row r="80" spans="1:4" x14ac:dyDescent="0.35">
      <c r="A80" s="81">
        <v>79</v>
      </c>
      <c r="B80" s="50">
        <v>35</v>
      </c>
      <c r="C80" s="80" t="str">
        <f>VLOOKUP($B80,'CCM1.3'!$B$3:$D$88,2,FALSE())</f>
        <v>Wir messen uns alle an den selben hohen Standards. // We all measure ourselves against the same high standards.</v>
      </c>
      <c r="D80" s="80">
        <f>VLOOKUP($B80,'CCM1.3'!$B$3:$D$88,3,FALSE())</f>
        <v>5</v>
      </c>
    </row>
  </sheetData>
  <conditionalFormatting sqref="B1:B1048576">
    <cfRule type="duplicateValues" dxfId="1" priority="4"/>
  </conditionalFormatting>
  <conditionalFormatting sqref="A2:A80">
    <cfRule type="expression" dxfId="0" priority="122">
      <formula>COUNTIF($B$2:$B$80,A2)=0</formula>
    </cfRule>
  </conditionalFormatting>
  <pageMargins left="0.7" right="0.7" top="0.78749999999999998" bottom="0.78749999999999998"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F9999"/>
  </sheetPr>
  <dimension ref="A1:AY91"/>
  <sheetViews>
    <sheetView zoomScaleNormal="100" workbookViewId="0">
      <selection activeCell="AX92" sqref="AX92"/>
    </sheetView>
  </sheetViews>
  <sheetFormatPr baseColWidth="10" defaultColWidth="11.3828125" defaultRowHeight="12.9" x14ac:dyDescent="0.3"/>
  <cols>
    <col min="1" max="1" width="14.3828125" style="38" customWidth="1"/>
    <col min="2" max="2" width="7.3828125" style="38" customWidth="1"/>
    <col min="3" max="3" width="7.69140625" style="38" customWidth="1"/>
    <col min="4" max="4" width="6" style="38" customWidth="1"/>
    <col min="5" max="5" width="7.69140625" style="38" customWidth="1"/>
    <col min="6" max="6" width="6" style="38" customWidth="1"/>
    <col min="7" max="7" width="7.69140625" style="38" customWidth="1"/>
    <col min="8" max="8" width="11.53515625" style="38" customWidth="1"/>
    <col min="9" max="9" width="7.69140625" style="38" customWidth="1"/>
    <col min="10" max="10" width="12" style="38" customWidth="1"/>
    <col min="11" max="11" width="7.69140625" style="38" customWidth="1"/>
    <col min="12" max="14" width="10.3828125" style="38" customWidth="1"/>
    <col min="15" max="15" width="7.69140625" style="38" customWidth="1"/>
    <col min="16" max="16" width="8.3046875" style="38" customWidth="1"/>
    <col min="17" max="17" width="10.3046875" style="38" customWidth="1"/>
    <col min="18" max="18" width="7.3828125" style="38" customWidth="1"/>
    <col min="19" max="43" width="6.69140625" style="38" customWidth="1"/>
    <col min="44" max="45" width="2.69140625" style="38" customWidth="1"/>
    <col min="46" max="46" width="5.3046875" style="38" customWidth="1"/>
    <col min="47" max="47" width="5.15234375" style="38" customWidth="1"/>
    <col min="48" max="49" width="6.15234375" style="38" customWidth="1"/>
    <col min="50" max="51" width="6.69140625" style="38" customWidth="1"/>
    <col min="52" max="16384" width="11.3828125" style="38"/>
  </cols>
  <sheetData>
    <row r="1" spans="1:51" ht="25.75" x14ac:dyDescent="0.3">
      <c r="A1" s="39" t="s">
        <v>50</v>
      </c>
      <c r="B1" s="39"/>
      <c r="C1" s="39" t="s">
        <v>51</v>
      </c>
      <c r="D1" s="39"/>
      <c r="E1" s="39" t="s">
        <v>52</v>
      </c>
      <c r="F1" s="39"/>
      <c r="G1" s="39" t="s">
        <v>53</v>
      </c>
      <c r="H1" s="39"/>
      <c r="I1" s="39" t="s">
        <v>54</v>
      </c>
      <c r="J1" s="39"/>
      <c r="K1" s="39" t="s">
        <v>55</v>
      </c>
      <c r="L1" s="39"/>
      <c r="M1" s="39" t="s">
        <v>56</v>
      </c>
      <c r="N1" s="39"/>
      <c r="O1" s="39" t="s">
        <v>492</v>
      </c>
      <c r="P1" s="39"/>
      <c r="R1" s="39"/>
      <c r="S1" s="39" t="s">
        <v>57</v>
      </c>
      <c r="T1" s="39" t="s">
        <v>58</v>
      </c>
      <c r="U1" s="39" t="s">
        <v>59</v>
      </c>
      <c r="V1" s="39" t="s">
        <v>60</v>
      </c>
      <c r="W1" s="39" t="s">
        <v>61</v>
      </c>
      <c r="X1" s="39" t="s">
        <v>62</v>
      </c>
      <c r="Y1" s="39" t="s">
        <v>63</v>
      </c>
      <c r="Z1" s="39" t="s">
        <v>64</v>
      </c>
      <c r="AA1" s="39" t="s">
        <v>65</v>
      </c>
      <c r="AB1" s="39" t="s">
        <v>66</v>
      </c>
      <c r="AC1" s="39" t="s">
        <v>67</v>
      </c>
      <c r="AD1" s="39" t="s">
        <v>68</v>
      </c>
      <c r="AE1" s="39" t="s">
        <v>69</v>
      </c>
      <c r="AF1" s="39" t="s">
        <v>70</v>
      </c>
      <c r="AG1" s="39" t="s">
        <v>71</v>
      </c>
      <c r="AH1" s="39" t="s">
        <v>72</v>
      </c>
      <c r="AI1" s="39" t="s">
        <v>73</v>
      </c>
      <c r="AJ1" s="39" t="s">
        <v>74</v>
      </c>
      <c r="AK1" s="39" t="s">
        <v>75</v>
      </c>
      <c r="AL1" s="39" t="s">
        <v>76</v>
      </c>
      <c r="AM1" s="39" t="s">
        <v>77</v>
      </c>
      <c r="AN1" s="39" t="s">
        <v>78</v>
      </c>
      <c r="AO1" s="39" t="s">
        <v>79</v>
      </c>
      <c r="AP1" s="39" t="s">
        <v>80</v>
      </c>
      <c r="AQ1" s="39" t="s">
        <v>81</v>
      </c>
      <c r="AT1" s="39" t="s">
        <v>82</v>
      </c>
      <c r="AU1" s="39" t="s">
        <v>83</v>
      </c>
      <c r="AV1" s="39" t="s">
        <v>84</v>
      </c>
      <c r="AW1" s="39" t="s">
        <v>494</v>
      </c>
      <c r="AX1" s="39" t="s">
        <v>85</v>
      </c>
      <c r="AY1" s="88" t="s">
        <v>495</v>
      </c>
    </row>
    <row r="2" spans="1:51" x14ac:dyDescent="0.3">
      <c r="A2" s="39">
        <v>1</v>
      </c>
      <c r="B2" s="39" t="s">
        <v>2</v>
      </c>
      <c r="C2" s="39">
        <v>2</v>
      </c>
      <c r="D2" s="39" t="s">
        <v>10</v>
      </c>
      <c r="E2" s="39">
        <v>3</v>
      </c>
      <c r="F2" s="39" t="s">
        <v>16</v>
      </c>
      <c r="G2" s="39">
        <v>4</v>
      </c>
      <c r="H2" s="39" t="s">
        <v>22</v>
      </c>
      <c r="I2" s="39">
        <v>5</v>
      </c>
      <c r="J2" s="39" t="s">
        <v>27</v>
      </c>
      <c r="K2" s="39">
        <v>6</v>
      </c>
      <c r="L2" s="39" t="s">
        <v>86</v>
      </c>
      <c r="M2" s="39">
        <v>7</v>
      </c>
      <c r="N2" s="39" t="s">
        <v>40</v>
      </c>
      <c r="O2" s="39">
        <v>8</v>
      </c>
      <c r="P2" s="39" t="s">
        <v>46</v>
      </c>
      <c r="R2" s="40" t="s">
        <v>87</v>
      </c>
      <c r="S2" s="41">
        <v>3</v>
      </c>
      <c r="T2" s="42">
        <v>5</v>
      </c>
      <c r="U2" s="41">
        <v>5</v>
      </c>
      <c r="V2" s="42">
        <v>1</v>
      </c>
      <c r="W2" s="41">
        <v>5</v>
      </c>
      <c r="X2" s="43"/>
      <c r="Y2" s="43"/>
      <c r="Z2" s="43"/>
      <c r="AA2" s="43"/>
      <c r="AB2" s="43"/>
      <c r="AC2" s="43"/>
      <c r="AD2" s="43"/>
      <c r="AE2" s="43"/>
      <c r="AF2" s="43"/>
      <c r="AG2" s="43"/>
      <c r="AH2" s="43"/>
      <c r="AI2" s="43"/>
      <c r="AJ2" s="43"/>
      <c r="AK2" s="43"/>
      <c r="AL2" s="43"/>
      <c r="AM2" s="43"/>
      <c r="AN2" s="43"/>
      <c r="AO2" s="43"/>
      <c r="AP2" s="43"/>
      <c r="AQ2" s="43"/>
      <c r="AT2" s="44">
        <v>1</v>
      </c>
      <c r="AU2" s="44">
        <v>1</v>
      </c>
      <c r="AV2" s="45">
        <f>IF(COUNTIF($S2:$AQ2,"&gt;0")&gt;0,SUM($S2:$AQ2)/COUNTIF($S2:$AQ2,"&gt;0"),"")</f>
        <v>3.8</v>
      </c>
      <c r="AW2" s="45">
        <f t="shared" ref="AW2:AW12" si="0">IF(AS2="R",6-AV2,AV2)</f>
        <v>3.8</v>
      </c>
      <c r="AX2" s="46">
        <f>IF(COUNTIF($S2:$AQ2,"&gt;0") &gt; 0, _xlfn.STDEV.P($S2:$AQ2), "")</f>
        <v>1.6</v>
      </c>
      <c r="AY2" s="89">
        <f>IF(COUNTIF($S2:$AQ2,"&gt;0") &gt; 0, MIN($S2:$AQ2), "")</f>
        <v>1</v>
      </c>
    </row>
    <row r="3" spans="1:51" x14ac:dyDescent="0.3">
      <c r="A3" s="40" t="s">
        <v>88</v>
      </c>
      <c r="B3" s="47">
        <f>SUMIF($AU$2:$AU$84,A$2,$AW$2:$AW$84)</f>
        <v>16.25</v>
      </c>
      <c r="C3" s="40"/>
      <c r="D3" s="47">
        <f>SUMIF($AU$2:$AU$84,C$2,$AW$2:$AW$84)</f>
        <v>26</v>
      </c>
      <c r="E3" s="40"/>
      <c r="F3" s="47">
        <f>SUMIF($AU$2:$AU$84,E$2,$AW$2:$AW$84)</f>
        <v>40.999999999999993</v>
      </c>
      <c r="G3" s="40"/>
      <c r="H3" s="47">
        <f>SUMIF($AU$2:$AU$84,G$2,$AW$2:$AW$84)</f>
        <v>21.25</v>
      </c>
      <c r="I3" s="40"/>
      <c r="J3" s="47">
        <f>SUMIF($AU$2:$AU$84,I$2,$AW$2:$AW$84)</f>
        <v>27.6</v>
      </c>
      <c r="K3" s="40"/>
      <c r="L3" s="47">
        <f>SUMIF($AU$2:$AU$84,K$2,$AW$2:$AW$84)</f>
        <v>43.600000000000009</v>
      </c>
      <c r="M3" s="40"/>
      <c r="N3" s="47">
        <f>SUMIF($AU$2:$AU$84,M$2,$AW$2:$AW$84)</f>
        <v>36.6</v>
      </c>
      <c r="O3" s="40"/>
      <c r="P3" s="47">
        <f>SUMIF($AU$2:$AU$84,O$2,$AW$2:$AW$84)</f>
        <v>47.050000000000011</v>
      </c>
      <c r="R3" s="40" t="s">
        <v>89</v>
      </c>
      <c r="S3" s="41">
        <v>3</v>
      </c>
      <c r="T3" s="42">
        <v>4</v>
      </c>
      <c r="U3" s="41">
        <v>5</v>
      </c>
      <c r="V3" s="42">
        <v>1</v>
      </c>
      <c r="W3" s="41">
        <v>4</v>
      </c>
      <c r="X3" s="43"/>
      <c r="Y3" s="43"/>
      <c r="Z3" s="43"/>
      <c r="AA3" s="43"/>
      <c r="AB3" s="43"/>
      <c r="AC3" s="43"/>
      <c r="AD3" s="43"/>
      <c r="AE3" s="43"/>
      <c r="AF3" s="43"/>
      <c r="AG3" s="43"/>
      <c r="AH3" s="43"/>
      <c r="AI3" s="43"/>
      <c r="AJ3" s="43"/>
      <c r="AK3" s="43"/>
      <c r="AL3" s="43"/>
      <c r="AM3" s="43"/>
      <c r="AN3" s="43"/>
      <c r="AO3" s="43"/>
      <c r="AP3" s="43"/>
      <c r="AQ3" s="43"/>
      <c r="AT3" s="44">
        <v>11</v>
      </c>
      <c r="AU3" s="44">
        <v>2</v>
      </c>
      <c r="AV3" s="45">
        <f t="shared" ref="AV3:AV66" si="1">IF(COUNTIF($S3:$AQ3,"&gt;0")&gt;0,SUM($S3:$AQ3)/COUNTIF($S3:$AQ3,"&gt;0"),"")</f>
        <v>3.4</v>
      </c>
      <c r="AW3" s="45">
        <f t="shared" si="0"/>
        <v>3.4</v>
      </c>
      <c r="AX3" s="46">
        <f t="shared" ref="AX3:AX66" si="2">IF(COUNTIF($S3:$AQ3,"&gt;0") &gt; 0, _xlfn.STDEV.P($S3:$AQ3), "")</f>
        <v>1.3564659966250536</v>
      </c>
      <c r="AY3" s="89">
        <f t="shared" ref="AY3:AY65" si="3">IF(COUNTIF($S3:$AQ3,"&gt;0") &gt; 0, MIN($S3:$AQ3), "")</f>
        <v>1</v>
      </c>
    </row>
    <row r="4" spans="1:51" x14ac:dyDescent="0.3">
      <c r="A4" s="40" t="s">
        <v>90</v>
      </c>
      <c r="B4" s="47">
        <f>COUNTIF($AU$2:$AU$84,A$2)</f>
        <v>5</v>
      </c>
      <c r="C4" s="40"/>
      <c r="D4" s="47">
        <f>COUNTIF($AU$2:$AU$84,C$2)</f>
        <v>8</v>
      </c>
      <c r="E4" s="40"/>
      <c r="F4" s="47">
        <f>COUNTIF($AU$2:$AU$84,E$2)</f>
        <v>11</v>
      </c>
      <c r="G4" s="40"/>
      <c r="H4" s="47">
        <f>COUNTIF($AU$2:$AU$84,G$2)</f>
        <v>7</v>
      </c>
      <c r="I4" s="40"/>
      <c r="J4" s="47">
        <f>COUNTIF($AU$2:$AU$84,I$2)</f>
        <v>8</v>
      </c>
      <c r="K4" s="40"/>
      <c r="L4" s="47">
        <f>COUNTIF($AU$2:$AU$84,K$2)</f>
        <v>11</v>
      </c>
      <c r="M4" s="40"/>
      <c r="N4" s="47">
        <f>COUNTIF($AU$2:$AU$84,M$2)</f>
        <v>9</v>
      </c>
      <c r="O4" s="40"/>
      <c r="P4" s="47">
        <f>COUNTIF($AU$2:$AU$84,O$2)</f>
        <v>14</v>
      </c>
      <c r="R4" s="40" t="s">
        <v>91</v>
      </c>
      <c r="S4" s="41">
        <v>5</v>
      </c>
      <c r="T4" s="42">
        <v>4</v>
      </c>
      <c r="U4" s="41">
        <v>5</v>
      </c>
      <c r="V4" s="42">
        <v>3</v>
      </c>
      <c r="W4" s="41">
        <v>5</v>
      </c>
      <c r="X4" s="43"/>
      <c r="Y4" s="43"/>
      <c r="Z4" s="43"/>
      <c r="AA4" s="43"/>
      <c r="AB4" s="43"/>
      <c r="AC4" s="43"/>
      <c r="AD4" s="43"/>
      <c r="AE4" s="43"/>
      <c r="AF4" s="43"/>
      <c r="AG4" s="43"/>
      <c r="AH4" s="43"/>
      <c r="AI4" s="43"/>
      <c r="AJ4" s="43"/>
      <c r="AK4" s="43"/>
      <c r="AL4" s="43"/>
      <c r="AM4" s="43"/>
      <c r="AN4" s="43"/>
      <c r="AO4" s="43"/>
      <c r="AP4" s="43"/>
      <c r="AQ4" s="43"/>
      <c r="AT4" s="44">
        <v>40</v>
      </c>
      <c r="AU4" s="44">
        <v>6</v>
      </c>
      <c r="AV4" s="45">
        <f t="shared" si="1"/>
        <v>4.4000000000000004</v>
      </c>
      <c r="AW4" s="45">
        <f t="shared" si="0"/>
        <v>4.4000000000000004</v>
      </c>
      <c r="AX4" s="46">
        <f t="shared" si="2"/>
        <v>0.8</v>
      </c>
      <c r="AY4" s="89">
        <f t="shared" si="3"/>
        <v>3</v>
      </c>
    </row>
    <row r="5" spans="1:51" x14ac:dyDescent="0.3">
      <c r="A5" s="40"/>
      <c r="B5" s="47"/>
      <c r="C5" s="40"/>
      <c r="D5" s="47"/>
      <c r="E5" s="40"/>
      <c r="F5" s="47"/>
      <c r="G5" s="40"/>
      <c r="H5" s="47"/>
      <c r="I5" s="40"/>
      <c r="J5" s="47"/>
      <c r="K5" s="40"/>
      <c r="L5" s="47"/>
      <c r="M5" s="40"/>
      <c r="N5" s="47"/>
      <c r="O5" s="40"/>
      <c r="P5" s="47"/>
      <c r="R5" s="40" t="s">
        <v>92</v>
      </c>
      <c r="S5" s="41">
        <v>5</v>
      </c>
      <c r="T5" s="42">
        <v>5</v>
      </c>
      <c r="U5" s="41">
        <v>5</v>
      </c>
      <c r="V5" s="42">
        <v>3</v>
      </c>
      <c r="W5" s="41">
        <v>5</v>
      </c>
      <c r="X5" s="43"/>
      <c r="Y5" s="43"/>
      <c r="Z5" s="43"/>
      <c r="AA5" s="43"/>
      <c r="AB5" s="43"/>
      <c r="AC5" s="43"/>
      <c r="AD5" s="43"/>
      <c r="AE5" s="43"/>
      <c r="AF5" s="43"/>
      <c r="AG5" s="43"/>
      <c r="AH5" s="43"/>
      <c r="AI5" s="43"/>
      <c r="AJ5" s="43"/>
      <c r="AK5" s="43"/>
      <c r="AL5" s="43"/>
      <c r="AM5" s="43"/>
      <c r="AN5" s="43"/>
      <c r="AO5" s="43"/>
      <c r="AP5" s="43"/>
      <c r="AQ5" s="43"/>
      <c r="AT5" s="44">
        <v>19</v>
      </c>
      <c r="AU5" s="44">
        <v>3</v>
      </c>
      <c r="AV5" s="45">
        <f t="shared" si="1"/>
        <v>4.5999999999999996</v>
      </c>
      <c r="AW5" s="45">
        <f t="shared" si="0"/>
        <v>4.5999999999999996</v>
      </c>
      <c r="AX5" s="46">
        <f t="shared" si="2"/>
        <v>0.8</v>
      </c>
      <c r="AY5" s="89">
        <f t="shared" si="3"/>
        <v>3</v>
      </c>
    </row>
    <row r="6" spans="1:51" x14ac:dyDescent="0.3">
      <c r="A6" s="40"/>
      <c r="B6" s="47"/>
      <c r="C6" s="40"/>
      <c r="D6" s="47"/>
      <c r="E6" s="40"/>
      <c r="F6" s="47"/>
      <c r="G6" s="40"/>
      <c r="H6" s="47"/>
      <c r="I6" s="40"/>
      <c r="J6" s="47"/>
      <c r="K6" s="40"/>
      <c r="L6" s="47"/>
      <c r="M6" s="40"/>
      <c r="N6" s="47"/>
      <c r="O6" s="40"/>
      <c r="P6" s="47"/>
      <c r="R6" s="40" t="s">
        <v>93</v>
      </c>
      <c r="S6" s="41">
        <v>5</v>
      </c>
      <c r="T6" s="42">
        <v>4</v>
      </c>
      <c r="U6" s="41">
        <v>5</v>
      </c>
      <c r="V6" s="42">
        <v>3</v>
      </c>
      <c r="W6" s="41">
        <v>4</v>
      </c>
      <c r="X6" s="43"/>
      <c r="Y6" s="43"/>
      <c r="Z6" s="43"/>
      <c r="AA6" s="43"/>
      <c r="AB6" s="43"/>
      <c r="AC6" s="43"/>
      <c r="AD6" s="43"/>
      <c r="AE6" s="43"/>
      <c r="AF6" s="43"/>
      <c r="AG6" s="43"/>
      <c r="AH6" s="43"/>
      <c r="AI6" s="43"/>
      <c r="AJ6" s="43"/>
      <c r="AK6" s="43"/>
      <c r="AL6" s="43"/>
      <c r="AM6" s="43"/>
      <c r="AN6" s="43"/>
      <c r="AO6" s="43"/>
      <c r="AP6" s="43"/>
      <c r="AQ6" s="43"/>
      <c r="AT6" s="44">
        <v>44</v>
      </c>
      <c r="AU6" s="44">
        <v>6</v>
      </c>
      <c r="AV6" s="45">
        <f t="shared" si="1"/>
        <v>4.2</v>
      </c>
      <c r="AW6" s="45">
        <f t="shared" si="0"/>
        <v>4.2</v>
      </c>
      <c r="AX6" s="46">
        <f t="shared" si="2"/>
        <v>0.74833147735478833</v>
      </c>
      <c r="AY6" s="89">
        <f t="shared" si="3"/>
        <v>3</v>
      </c>
    </row>
    <row r="7" spans="1:51" x14ac:dyDescent="0.3">
      <c r="A7" s="40"/>
      <c r="B7" s="47"/>
      <c r="C7" s="40"/>
      <c r="D7" s="47"/>
      <c r="E7" s="40"/>
      <c r="F7" s="47"/>
      <c r="G7" s="40"/>
      <c r="H7" s="47"/>
      <c r="I7" s="40"/>
      <c r="J7" s="47"/>
      <c r="K7" s="40"/>
      <c r="L7" s="47"/>
      <c r="M7" s="40"/>
      <c r="N7" s="47"/>
      <c r="O7" s="40"/>
      <c r="P7" s="47"/>
      <c r="R7" s="40" t="s">
        <v>94</v>
      </c>
      <c r="S7" s="41">
        <v>4</v>
      </c>
      <c r="T7" s="42">
        <v>5</v>
      </c>
      <c r="U7" s="41">
        <v>5</v>
      </c>
      <c r="V7" s="42">
        <v>3</v>
      </c>
      <c r="W7" s="41">
        <v>4</v>
      </c>
      <c r="X7" s="43"/>
      <c r="Y7" s="43"/>
      <c r="Z7" s="43"/>
      <c r="AA7" s="43"/>
      <c r="AB7" s="43"/>
      <c r="AC7" s="43"/>
      <c r="AD7" s="43"/>
      <c r="AE7" s="43"/>
      <c r="AF7" s="43"/>
      <c r="AG7" s="43"/>
      <c r="AH7" s="43"/>
      <c r="AI7" s="43"/>
      <c r="AJ7" s="43"/>
      <c r="AK7" s="43"/>
      <c r="AL7" s="43"/>
      <c r="AM7" s="43"/>
      <c r="AN7" s="43"/>
      <c r="AO7" s="43"/>
      <c r="AP7" s="43"/>
      <c r="AQ7" s="43"/>
      <c r="AT7" s="44">
        <v>72</v>
      </c>
      <c r="AU7" s="44">
        <v>8</v>
      </c>
      <c r="AV7" s="45">
        <f t="shared" si="1"/>
        <v>4.2</v>
      </c>
      <c r="AW7" s="45">
        <f t="shared" si="0"/>
        <v>4.2</v>
      </c>
      <c r="AX7" s="46">
        <f t="shared" si="2"/>
        <v>0.74833147735478833</v>
      </c>
      <c r="AY7" s="89">
        <f t="shared" si="3"/>
        <v>3</v>
      </c>
    </row>
    <row r="8" spans="1:51" x14ac:dyDescent="0.3">
      <c r="A8" s="40"/>
      <c r="B8" s="47"/>
      <c r="C8" s="40"/>
      <c r="D8" s="47"/>
      <c r="E8" s="40"/>
      <c r="F8" s="47"/>
      <c r="G8" s="40"/>
      <c r="H8" s="47"/>
      <c r="I8" s="40"/>
      <c r="J8" s="47"/>
      <c r="K8" s="40"/>
      <c r="L8" s="47"/>
      <c r="M8" s="40"/>
      <c r="N8" s="47"/>
      <c r="O8" s="40"/>
      <c r="P8" s="47"/>
      <c r="R8" s="40" t="s">
        <v>95</v>
      </c>
      <c r="S8" s="41">
        <v>3</v>
      </c>
      <c r="T8" s="42">
        <v>4</v>
      </c>
      <c r="U8" s="41">
        <v>5</v>
      </c>
      <c r="V8" s="42">
        <v>1</v>
      </c>
      <c r="W8" s="41">
        <v>5</v>
      </c>
      <c r="X8" s="43"/>
      <c r="Y8" s="43"/>
      <c r="Z8" s="43"/>
      <c r="AA8" s="43"/>
      <c r="AB8" s="43"/>
      <c r="AC8" s="43"/>
      <c r="AD8" s="43"/>
      <c r="AE8" s="43"/>
      <c r="AF8" s="43"/>
      <c r="AG8" s="43"/>
      <c r="AH8" s="43"/>
      <c r="AI8" s="43"/>
      <c r="AJ8" s="43"/>
      <c r="AK8" s="43"/>
      <c r="AL8" s="43"/>
      <c r="AM8" s="43"/>
      <c r="AN8" s="43"/>
      <c r="AO8" s="43"/>
      <c r="AP8" s="43"/>
      <c r="AQ8" s="43"/>
      <c r="AT8" s="44">
        <v>12</v>
      </c>
      <c r="AU8" s="44">
        <v>2</v>
      </c>
      <c r="AV8" s="45">
        <f t="shared" si="1"/>
        <v>3.6</v>
      </c>
      <c r="AW8" s="45">
        <f t="shared" si="0"/>
        <v>3.6</v>
      </c>
      <c r="AX8" s="46">
        <f t="shared" si="2"/>
        <v>1.4966629547095767</v>
      </c>
      <c r="AY8" s="89">
        <f t="shared" si="3"/>
        <v>1</v>
      </c>
    </row>
    <row r="9" spans="1:51" x14ac:dyDescent="0.3">
      <c r="A9" s="40"/>
      <c r="B9" s="47"/>
      <c r="C9" s="40"/>
      <c r="D9" s="47"/>
      <c r="E9" s="40"/>
      <c r="F9" s="47"/>
      <c r="G9" s="40"/>
      <c r="H9" s="47"/>
      <c r="I9" s="40"/>
      <c r="J9" s="47"/>
      <c r="K9" s="40"/>
      <c r="L9" s="47"/>
      <c r="M9" s="40"/>
      <c r="N9" s="47"/>
      <c r="O9" s="40"/>
      <c r="P9" s="47"/>
      <c r="R9" s="40" t="s">
        <v>96</v>
      </c>
      <c r="S9" s="41">
        <v>4</v>
      </c>
      <c r="T9" s="42">
        <v>4</v>
      </c>
      <c r="U9" s="41">
        <v>4</v>
      </c>
      <c r="V9" s="42">
        <v>2</v>
      </c>
      <c r="W9" s="41">
        <v>5</v>
      </c>
      <c r="X9" s="43"/>
      <c r="Y9" s="43"/>
      <c r="Z9" s="43"/>
      <c r="AA9" s="43"/>
      <c r="AB9" s="43"/>
      <c r="AC9" s="43"/>
      <c r="AD9" s="43"/>
      <c r="AE9" s="43"/>
      <c r="AF9" s="43"/>
      <c r="AG9" s="43"/>
      <c r="AH9" s="43"/>
      <c r="AI9" s="43"/>
      <c r="AJ9" s="43"/>
      <c r="AK9" s="43"/>
      <c r="AL9" s="43"/>
      <c r="AM9" s="43"/>
      <c r="AN9" s="43"/>
      <c r="AO9" s="43"/>
      <c r="AP9" s="43"/>
      <c r="AQ9" s="43"/>
      <c r="AT9" s="44">
        <v>33</v>
      </c>
      <c r="AU9" s="44">
        <v>5</v>
      </c>
      <c r="AV9" s="45">
        <f t="shared" si="1"/>
        <v>3.8</v>
      </c>
      <c r="AW9" s="45">
        <f t="shared" si="0"/>
        <v>3.8</v>
      </c>
      <c r="AX9" s="46">
        <f t="shared" si="2"/>
        <v>0.9797958971132712</v>
      </c>
      <c r="AY9" s="89">
        <f t="shared" si="3"/>
        <v>2</v>
      </c>
    </row>
    <row r="10" spans="1:51" x14ac:dyDescent="0.3">
      <c r="A10" s="40"/>
      <c r="B10" s="47"/>
      <c r="C10" s="40"/>
      <c r="D10" s="47"/>
      <c r="E10" s="40"/>
      <c r="F10" s="47"/>
      <c r="G10" s="40"/>
      <c r="H10" s="47"/>
      <c r="I10" s="40"/>
      <c r="J10" s="47"/>
      <c r="K10" s="40"/>
      <c r="L10" s="47"/>
      <c r="M10" s="40"/>
      <c r="N10" s="47"/>
      <c r="O10" s="40"/>
      <c r="P10" s="47"/>
      <c r="R10" s="40" t="s">
        <v>97</v>
      </c>
      <c r="S10" s="41">
        <v>3</v>
      </c>
      <c r="T10" s="42">
        <v>2</v>
      </c>
      <c r="U10" s="41">
        <v>1</v>
      </c>
      <c r="V10" s="42">
        <v>4</v>
      </c>
      <c r="W10" s="41">
        <v>1</v>
      </c>
      <c r="X10" s="43"/>
      <c r="Y10" s="43"/>
      <c r="Z10" s="43"/>
      <c r="AA10" s="43"/>
      <c r="AB10" s="43"/>
      <c r="AC10" s="43"/>
      <c r="AD10" s="43"/>
      <c r="AE10" s="43"/>
      <c r="AF10" s="43"/>
      <c r="AG10" s="43"/>
      <c r="AH10" s="43"/>
      <c r="AI10" s="43"/>
      <c r="AJ10" s="43"/>
      <c r="AK10" s="43"/>
      <c r="AL10" s="43"/>
      <c r="AM10" s="43"/>
      <c r="AN10" s="43"/>
      <c r="AO10" s="43"/>
      <c r="AP10" s="43"/>
      <c r="AQ10" s="43"/>
      <c r="AT10" s="44">
        <v>41</v>
      </c>
      <c r="AU10" s="44">
        <v>6</v>
      </c>
      <c r="AV10" s="45">
        <f t="shared" si="1"/>
        <v>2.2000000000000002</v>
      </c>
      <c r="AW10" s="45">
        <f t="shared" si="0"/>
        <v>2.2000000000000002</v>
      </c>
      <c r="AX10" s="46">
        <f t="shared" si="2"/>
        <v>1.1661903789690602</v>
      </c>
      <c r="AY10" s="89">
        <f t="shared" si="3"/>
        <v>1</v>
      </c>
    </row>
    <row r="11" spans="1:51" x14ac:dyDescent="0.3">
      <c r="A11" s="40"/>
      <c r="B11" s="47"/>
      <c r="C11" s="40"/>
      <c r="D11" s="47"/>
      <c r="E11" s="40"/>
      <c r="F11" s="47"/>
      <c r="G11" s="40"/>
      <c r="H11" s="47"/>
      <c r="I11" s="40"/>
      <c r="J11" s="47"/>
      <c r="K11" s="40"/>
      <c r="L11" s="47"/>
      <c r="M11" s="40"/>
      <c r="N11" s="47"/>
      <c r="O11" s="40"/>
      <c r="P11" s="47"/>
      <c r="R11" s="40" t="s">
        <v>98</v>
      </c>
      <c r="S11" s="41">
        <v>5</v>
      </c>
      <c r="T11" s="42">
        <v>4</v>
      </c>
      <c r="U11" s="41">
        <v>5</v>
      </c>
      <c r="V11" s="42">
        <v>3</v>
      </c>
      <c r="W11" s="41">
        <v>4</v>
      </c>
      <c r="X11" s="43"/>
      <c r="Y11" s="43"/>
      <c r="Z11" s="43"/>
      <c r="AA11" s="43"/>
      <c r="AB11" s="43"/>
      <c r="AC11" s="43"/>
      <c r="AD11" s="43"/>
      <c r="AE11" s="43"/>
      <c r="AF11" s="43"/>
      <c r="AG11" s="43"/>
      <c r="AH11" s="43"/>
      <c r="AI11" s="43"/>
      <c r="AJ11" s="43"/>
      <c r="AK11" s="43"/>
      <c r="AL11" s="43"/>
      <c r="AM11" s="43"/>
      <c r="AN11" s="43"/>
      <c r="AO11" s="43"/>
      <c r="AP11" s="43"/>
      <c r="AQ11" s="43"/>
      <c r="AT11" s="44">
        <v>55</v>
      </c>
      <c r="AU11" s="44">
        <v>7</v>
      </c>
      <c r="AV11" s="45">
        <f t="shared" si="1"/>
        <v>4.2</v>
      </c>
      <c r="AW11" s="45">
        <f t="shared" si="0"/>
        <v>4.2</v>
      </c>
      <c r="AX11" s="46">
        <f t="shared" si="2"/>
        <v>0.74833147735478833</v>
      </c>
      <c r="AY11" s="89">
        <f t="shared" si="3"/>
        <v>3</v>
      </c>
    </row>
    <row r="12" spans="1:51" x14ac:dyDescent="0.3">
      <c r="A12" s="48"/>
      <c r="B12" s="46"/>
      <c r="C12" s="48"/>
      <c r="D12" s="46"/>
      <c r="E12" s="48"/>
      <c r="F12" s="46"/>
      <c r="G12" s="48"/>
      <c r="H12" s="46"/>
      <c r="I12" s="48"/>
      <c r="J12" s="46"/>
      <c r="K12" s="48"/>
      <c r="L12" s="46"/>
      <c r="M12" s="48"/>
      <c r="N12" s="46"/>
      <c r="O12" s="48"/>
      <c r="P12" s="46"/>
      <c r="R12" s="40" t="s">
        <v>99</v>
      </c>
      <c r="S12" s="41">
        <v>4</v>
      </c>
      <c r="T12" s="42">
        <v>5</v>
      </c>
      <c r="U12" s="41">
        <v>5</v>
      </c>
      <c r="V12" s="42">
        <v>4</v>
      </c>
      <c r="W12" s="41">
        <v>4</v>
      </c>
      <c r="X12" s="43"/>
      <c r="Y12" s="43"/>
      <c r="Z12" s="43"/>
      <c r="AA12" s="43"/>
      <c r="AB12" s="43"/>
      <c r="AC12" s="43"/>
      <c r="AD12" s="43"/>
      <c r="AE12" s="43"/>
      <c r="AF12" s="43"/>
      <c r="AG12" s="43"/>
      <c r="AH12" s="43"/>
      <c r="AI12" s="43"/>
      <c r="AJ12" s="43"/>
      <c r="AK12" s="43"/>
      <c r="AL12" s="43"/>
      <c r="AM12" s="43"/>
      <c r="AN12" s="43"/>
      <c r="AO12" s="43"/>
      <c r="AP12" s="43"/>
      <c r="AQ12" s="43"/>
      <c r="AT12" s="44">
        <v>26</v>
      </c>
      <c r="AU12" s="44">
        <v>4</v>
      </c>
      <c r="AV12" s="45">
        <f t="shared" si="1"/>
        <v>4.4000000000000004</v>
      </c>
      <c r="AW12" s="45">
        <f t="shared" si="0"/>
        <v>4.4000000000000004</v>
      </c>
      <c r="AX12" s="46">
        <f t="shared" si="2"/>
        <v>0.4898979485566356</v>
      </c>
      <c r="AY12" s="89">
        <f t="shared" si="3"/>
        <v>4</v>
      </c>
    </row>
    <row r="13" spans="1:51" x14ac:dyDescent="0.3">
      <c r="A13" s="40" t="s">
        <v>496</v>
      </c>
      <c r="B13" s="45">
        <f>_xlfn.MINIFS($AY$2:$AY$45,$AU$2:$AU$45,A$2)</f>
        <v>1</v>
      </c>
      <c r="C13" s="40"/>
      <c r="D13" s="45">
        <f>_xlfn.MINIFS($AY$2:$AY$45,$AU$2:$AU$45,C$2)</f>
        <v>1</v>
      </c>
      <c r="E13" s="40"/>
      <c r="F13" s="45">
        <f>_xlfn.MINIFS($AY$2:$AY$45,$AU$2:$AU$45,E$2)</f>
        <v>1</v>
      </c>
      <c r="G13" s="40"/>
      <c r="H13" s="45">
        <f>_xlfn.MINIFS($AY$2:$AY$45,$AU$2:$AU$45,G$2)</f>
        <v>4</v>
      </c>
      <c r="I13" s="40"/>
      <c r="J13" s="45">
        <f>_xlfn.MINIFS($AY$2:$AY$45,$AU$2:$AU$45,I$2)</f>
        <v>1</v>
      </c>
      <c r="K13" s="40"/>
      <c r="L13" s="45">
        <f>_xlfn.MINIFS($AY$2:$AY$45,$AU$2:$AU$45,K$2)</f>
        <v>1</v>
      </c>
      <c r="M13" s="40"/>
      <c r="N13" s="45">
        <f>_xlfn.MINIFS($AY$2:$AY$45,$AU$2:$AU$45,M$2)</f>
        <v>1</v>
      </c>
      <c r="O13" s="40"/>
      <c r="P13" s="45">
        <f>_xlfn.MINIFS($AY$2:$AY$45,$AU$2:$AU$45,O$2)</f>
        <v>1</v>
      </c>
      <c r="R13" s="40" t="s">
        <v>101</v>
      </c>
      <c r="S13" s="41">
        <v>3</v>
      </c>
      <c r="T13" s="42">
        <v>4</v>
      </c>
      <c r="U13" s="41">
        <v>5</v>
      </c>
      <c r="V13" s="42">
        <v>1</v>
      </c>
      <c r="W13" s="41">
        <v>5</v>
      </c>
      <c r="X13" s="43"/>
      <c r="Y13" s="43"/>
      <c r="Z13" s="43"/>
      <c r="AA13" s="43"/>
      <c r="AB13" s="43"/>
      <c r="AC13" s="43"/>
      <c r="AD13" s="43"/>
      <c r="AE13" s="43"/>
      <c r="AF13" s="43"/>
      <c r="AG13" s="43"/>
      <c r="AH13" s="43"/>
      <c r="AI13" s="43"/>
      <c r="AJ13" s="43"/>
      <c r="AK13" s="43"/>
      <c r="AL13" s="43"/>
      <c r="AM13" s="43"/>
      <c r="AN13" s="43"/>
      <c r="AO13" s="43"/>
      <c r="AP13" s="43"/>
      <c r="AQ13" s="43"/>
      <c r="AT13" s="44">
        <v>39</v>
      </c>
      <c r="AU13" s="44">
        <v>5</v>
      </c>
      <c r="AV13" s="45">
        <f t="shared" si="1"/>
        <v>3.6</v>
      </c>
      <c r="AW13" s="45">
        <f t="shared" ref="AW13:AW77" si="4">IF(AS13="R",6-AV13,AV13)</f>
        <v>3.6</v>
      </c>
      <c r="AX13" s="46">
        <f t="shared" si="2"/>
        <v>1.4966629547095767</v>
      </c>
      <c r="AY13" s="89">
        <f t="shared" si="3"/>
        <v>1</v>
      </c>
    </row>
    <row r="14" spans="1:51" x14ac:dyDescent="0.3">
      <c r="A14" s="40" t="s">
        <v>100</v>
      </c>
      <c r="B14" s="45">
        <f>B15-(B17)</f>
        <v>5.4970044865504137</v>
      </c>
      <c r="C14" s="40"/>
      <c r="D14" s="45">
        <f>D15-(D17)</f>
        <v>5.6354191767104709</v>
      </c>
      <c r="E14" s="40"/>
      <c r="F14" s="45">
        <f>F15-(F17)</f>
        <v>6.6442807289033787</v>
      </c>
      <c r="G14" s="40"/>
      <c r="H14" s="45">
        <f>H15-(H17)</f>
        <v>5.0733181117118535</v>
      </c>
      <c r="I14" s="40"/>
      <c r="J14" s="45">
        <f>J15-(J17)</f>
        <v>6.1466740413340313</v>
      </c>
      <c r="K14" s="40"/>
      <c r="L14" s="45">
        <f>L15-(L17)</f>
        <v>7.2788161999953891</v>
      </c>
      <c r="M14" s="40"/>
      <c r="N14" s="45">
        <f>N15-(N17)</f>
        <v>7.6911166946192839</v>
      </c>
      <c r="O14" s="40"/>
      <c r="P14" s="45">
        <f>P15-(P17)</f>
        <v>5.7316969158774329</v>
      </c>
      <c r="R14" s="40" t="s">
        <v>102</v>
      </c>
      <c r="S14" s="41">
        <v>4</v>
      </c>
      <c r="T14" s="42">
        <v>4</v>
      </c>
      <c r="U14" s="41">
        <v>4</v>
      </c>
      <c r="V14" s="42">
        <v>2</v>
      </c>
      <c r="W14" s="41">
        <v>5</v>
      </c>
      <c r="X14" s="43"/>
      <c r="Y14" s="43"/>
      <c r="Z14" s="43"/>
      <c r="AA14" s="43"/>
      <c r="AB14" s="43"/>
      <c r="AC14" s="43"/>
      <c r="AD14" s="43"/>
      <c r="AE14" s="43"/>
      <c r="AF14" s="43"/>
      <c r="AG14" s="43"/>
      <c r="AH14" s="43"/>
      <c r="AI14" s="43"/>
      <c r="AJ14" s="43"/>
      <c r="AK14" s="43"/>
      <c r="AL14" s="43"/>
      <c r="AM14" s="43"/>
      <c r="AN14" s="43"/>
      <c r="AO14" s="43"/>
      <c r="AP14" s="43"/>
      <c r="AQ14" s="43"/>
      <c r="AT14" s="44">
        <v>75</v>
      </c>
      <c r="AU14" s="44">
        <v>8</v>
      </c>
      <c r="AV14" s="45">
        <f t="shared" si="1"/>
        <v>3.8</v>
      </c>
      <c r="AW14" s="45">
        <f t="shared" si="4"/>
        <v>3.8</v>
      </c>
      <c r="AX14" s="46">
        <f t="shared" si="2"/>
        <v>0.9797958971132712</v>
      </c>
      <c r="AY14" s="89">
        <f t="shared" si="3"/>
        <v>2</v>
      </c>
    </row>
    <row r="15" spans="1:51" x14ac:dyDescent="0.3">
      <c r="A15" s="40" t="s">
        <v>84</v>
      </c>
      <c r="B15" s="45">
        <f>B3/B4*2</f>
        <v>6.5</v>
      </c>
      <c r="C15" s="40" t="s">
        <v>84</v>
      </c>
      <c r="D15" s="45">
        <f>D3/D4*2</f>
        <v>6.5</v>
      </c>
      <c r="E15" s="40" t="s">
        <v>84</v>
      </c>
      <c r="F15" s="45">
        <f>F3/F4*2</f>
        <v>7.4545454545454533</v>
      </c>
      <c r="G15" s="40" t="s">
        <v>84</v>
      </c>
      <c r="H15" s="45">
        <f>H3/H4*2</f>
        <v>6.0714285714285712</v>
      </c>
      <c r="I15" s="40" t="s">
        <v>84</v>
      </c>
      <c r="J15" s="45">
        <f>J3/J4*2</f>
        <v>6.9</v>
      </c>
      <c r="K15" s="40" t="s">
        <v>84</v>
      </c>
      <c r="L15" s="45">
        <f>L3/L4*2</f>
        <v>7.9272727272727286</v>
      </c>
      <c r="M15" s="40" t="s">
        <v>84</v>
      </c>
      <c r="N15" s="45">
        <f>N3/N4*2</f>
        <v>8.1333333333333329</v>
      </c>
      <c r="O15" s="40" t="s">
        <v>84</v>
      </c>
      <c r="P15" s="45">
        <f>P3/P4*2</f>
        <v>6.7214285714285733</v>
      </c>
      <c r="R15" s="40" t="s">
        <v>104</v>
      </c>
      <c r="S15" s="41">
        <v>3</v>
      </c>
      <c r="T15" s="42">
        <v>2</v>
      </c>
      <c r="U15" s="41">
        <v>1</v>
      </c>
      <c r="V15" s="42">
        <v>4</v>
      </c>
      <c r="W15" s="41">
        <v>1</v>
      </c>
      <c r="X15" s="43"/>
      <c r="Y15" s="43"/>
      <c r="Z15" s="43"/>
      <c r="AA15" s="43"/>
      <c r="AB15" s="43"/>
      <c r="AC15" s="43"/>
      <c r="AD15" s="43"/>
      <c r="AE15" s="43"/>
      <c r="AF15" s="43"/>
      <c r="AG15" s="43"/>
      <c r="AH15" s="43"/>
      <c r="AI15" s="43"/>
      <c r="AJ15" s="43"/>
      <c r="AK15" s="43"/>
      <c r="AL15" s="43"/>
      <c r="AM15" s="43"/>
      <c r="AN15" s="43"/>
      <c r="AO15" s="43"/>
      <c r="AP15" s="43"/>
      <c r="AQ15" s="43"/>
      <c r="AT15" s="44">
        <v>32</v>
      </c>
      <c r="AU15" s="44">
        <v>5</v>
      </c>
      <c r="AV15" s="45">
        <f t="shared" si="1"/>
        <v>2.2000000000000002</v>
      </c>
      <c r="AW15" s="45">
        <f t="shared" si="4"/>
        <v>2.2000000000000002</v>
      </c>
      <c r="AX15" s="46">
        <f t="shared" si="2"/>
        <v>1.1661903789690602</v>
      </c>
      <c r="AY15" s="89">
        <f t="shared" si="3"/>
        <v>1</v>
      </c>
    </row>
    <row r="16" spans="1:51" x14ac:dyDescent="0.3">
      <c r="A16" s="40" t="s">
        <v>103</v>
      </c>
      <c r="B16" s="45">
        <f>B15+(B17)</f>
        <v>7.5029955134495863</v>
      </c>
      <c r="C16" s="40"/>
      <c r="D16" s="45">
        <f>D15+(D17)</f>
        <v>7.3645808232895291</v>
      </c>
      <c r="E16" s="40"/>
      <c r="F16" s="45">
        <f>F15+(F17)</f>
        <v>8.2648101801875278</v>
      </c>
      <c r="G16" s="40"/>
      <c r="H16" s="45">
        <f>H15+(H17)</f>
        <v>7.0695390311452888</v>
      </c>
      <c r="I16" s="40"/>
      <c r="J16" s="45">
        <f>J15+(J17)</f>
        <v>7.6533259586659694</v>
      </c>
      <c r="K16" s="40"/>
      <c r="L16" s="45">
        <f>L15+(L17)</f>
        <v>8.5757292545500672</v>
      </c>
      <c r="M16" s="40"/>
      <c r="N16" s="45">
        <f>N15+(N17)</f>
        <v>8.5755499720473818</v>
      </c>
      <c r="O16" s="40"/>
      <c r="P16" s="45">
        <f>P15+(P17)</f>
        <v>7.7111602269797137</v>
      </c>
      <c r="R16" s="40" t="s">
        <v>106</v>
      </c>
      <c r="S16" s="41">
        <v>3</v>
      </c>
      <c r="T16" s="42">
        <v>2</v>
      </c>
      <c r="U16" s="41">
        <v>1</v>
      </c>
      <c r="V16" s="42">
        <v>4</v>
      </c>
      <c r="W16" s="41">
        <v>1</v>
      </c>
      <c r="X16" s="43"/>
      <c r="Y16" s="43"/>
      <c r="Z16" s="43"/>
      <c r="AA16" s="43"/>
      <c r="AB16" s="43"/>
      <c r="AC16" s="43"/>
      <c r="AD16" s="43"/>
      <c r="AE16" s="43"/>
      <c r="AF16" s="43"/>
      <c r="AG16" s="43"/>
      <c r="AH16" s="43"/>
      <c r="AI16" s="43"/>
      <c r="AJ16" s="43"/>
      <c r="AK16" s="43"/>
      <c r="AL16" s="43"/>
      <c r="AM16" s="43"/>
      <c r="AN16" s="43"/>
      <c r="AO16" s="43"/>
      <c r="AP16" s="43"/>
      <c r="AQ16" s="43"/>
      <c r="AT16" s="44">
        <v>38</v>
      </c>
      <c r="AU16" s="44">
        <v>5</v>
      </c>
      <c r="AV16" s="45">
        <f t="shared" si="1"/>
        <v>2.2000000000000002</v>
      </c>
      <c r="AW16" s="45">
        <f t="shared" si="4"/>
        <v>2.2000000000000002</v>
      </c>
      <c r="AX16" s="46">
        <f t="shared" si="2"/>
        <v>1.1661903789690602</v>
      </c>
      <c r="AY16" s="89">
        <f t="shared" si="3"/>
        <v>1</v>
      </c>
    </row>
    <row r="17" spans="1:51" x14ac:dyDescent="0.3">
      <c r="A17" s="40" t="s">
        <v>105</v>
      </c>
      <c r="B17" s="45">
        <f>_xlfn.STDEV.P('CCM1.3'!E3:E7)</f>
        <v>1.0029955134495863</v>
      </c>
      <c r="C17" s="40" t="s">
        <v>85</v>
      </c>
      <c r="D17" s="45">
        <f>_xlfn.STDEV.P('CCM1.3'!E9:E16)</f>
        <v>0.86458082328952945</v>
      </c>
      <c r="E17" s="40" t="s">
        <v>85</v>
      </c>
      <c r="F17" s="45">
        <f>_xlfn.STDEV.P('CCM1.3'!E18:E28)</f>
        <v>0.81026472564207419</v>
      </c>
      <c r="G17" s="40" t="s">
        <v>85</v>
      </c>
      <c r="H17" s="45">
        <f>_xlfn.STDEV.P('CCM1.3'!E30:E36)</f>
        <v>0.99811045971671752</v>
      </c>
      <c r="I17" s="40" t="s">
        <v>85</v>
      </c>
      <c r="J17" s="45">
        <f>_xlfn.STDEV.P('CCM1.3'!E38:E45)</f>
        <v>0.75332595866596874</v>
      </c>
      <c r="K17" s="40" t="s">
        <v>85</v>
      </c>
      <c r="L17" s="45">
        <f>_xlfn.STDEV.P('CCM1.3'!E47:E57)</f>
        <v>0.64845652727733916</v>
      </c>
      <c r="M17" s="40" t="s">
        <v>85</v>
      </c>
      <c r="N17" s="45">
        <f>_xlfn.STDEV.P('CCM1.3'!E59:E67)</f>
        <v>0.44221663871404898</v>
      </c>
      <c r="O17" s="40" t="s">
        <v>85</v>
      </c>
      <c r="P17" s="45">
        <f>_xlfn.STDEV.P('CCM1.3'!E69:E89)</f>
        <v>0.98973165555114018</v>
      </c>
      <c r="R17" s="40" t="s">
        <v>108</v>
      </c>
      <c r="S17" s="41">
        <v>4</v>
      </c>
      <c r="T17" s="42">
        <v>4</v>
      </c>
      <c r="U17" s="41">
        <v>4</v>
      </c>
      <c r="V17" s="42">
        <v>1</v>
      </c>
      <c r="W17" s="41">
        <v>5</v>
      </c>
      <c r="X17" s="43"/>
      <c r="Y17" s="43"/>
      <c r="Z17" s="43"/>
      <c r="AA17" s="43"/>
      <c r="AB17" s="43"/>
      <c r="AC17" s="43"/>
      <c r="AD17" s="43"/>
      <c r="AE17" s="43"/>
      <c r="AF17" s="43"/>
      <c r="AG17" s="43"/>
      <c r="AH17" s="43"/>
      <c r="AI17" s="43"/>
      <c r="AJ17" s="43"/>
      <c r="AK17" s="43"/>
      <c r="AL17" s="43"/>
      <c r="AM17" s="43"/>
      <c r="AN17" s="43"/>
      <c r="AO17" s="43"/>
      <c r="AP17" s="43"/>
      <c r="AQ17" s="43"/>
      <c r="AT17" s="44">
        <v>3</v>
      </c>
      <c r="AU17" s="44">
        <v>1</v>
      </c>
      <c r="AV17" s="45">
        <f t="shared" si="1"/>
        <v>3.6</v>
      </c>
      <c r="AW17" s="45">
        <f t="shared" si="4"/>
        <v>3.6</v>
      </c>
      <c r="AX17" s="46">
        <f t="shared" si="2"/>
        <v>1.3564659966250536</v>
      </c>
      <c r="AY17" s="89">
        <f t="shared" si="3"/>
        <v>1</v>
      </c>
    </row>
    <row r="18" spans="1:51" x14ac:dyDescent="0.3">
      <c r="A18" s="40" t="s">
        <v>107</v>
      </c>
      <c r="B18" s="45">
        <f>_xlfn.MAXIFS($AX$2:$AX$84,$AU$2:$AU$84,A$2)</f>
        <v>1.6</v>
      </c>
      <c r="C18" s="40" t="s">
        <v>85</v>
      </c>
      <c r="D18" s="45">
        <f>_xlfn.MAXIFS($AX$2:$AX$84,$AU$2:$AU$84,C$2)</f>
        <v>1.4966629547095767</v>
      </c>
      <c r="E18" s="40" t="s">
        <v>85</v>
      </c>
      <c r="F18" s="45">
        <f>_xlfn.MAXIFS($AX$2:$AX$84,$AU$2:$AU$84,E$2)</f>
        <v>1.6</v>
      </c>
      <c r="G18" s="40" t="s">
        <v>85</v>
      </c>
      <c r="H18" s="45">
        <f>_xlfn.MAXIFS($AX$2:$AX$84,$AU$2:$AU$84,G$2)</f>
        <v>1.6</v>
      </c>
      <c r="I18" s="40" t="s">
        <v>85</v>
      </c>
      <c r="J18" s="45">
        <f>_xlfn.MAXIFS($AX$2:$AX$84,$AU$2:$AU$84,I$2)</f>
        <v>1.4966629547095767</v>
      </c>
      <c r="K18" s="40" t="s">
        <v>85</v>
      </c>
      <c r="L18" s="45">
        <f>_xlfn.MAXIFS($AX$2:$AX$84,$AU$2:$AU$84,K$2)</f>
        <v>1.6</v>
      </c>
      <c r="M18" s="40" t="s">
        <v>85</v>
      </c>
      <c r="N18" s="45">
        <f>_xlfn.MAXIFS($AX$2:$AX$84,$AU$2:$AU$84,M$2)</f>
        <v>1.4966629547095767</v>
      </c>
      <c r="O18" s="40" t="s">
        <v>85</v>
      </c>
      <c r="P18" s="45">
        <f>_xlfn.MAXIFS($AX$2:$AX$84,$AU$2:$AU$84,O$2)</f>
        <v>1.6</v>
      </c>
      <c r="R18" s="40" t="s">
        <v>110</v>
      </c>
      <c r="S18" s="41"/>
      <c r="T18" s="42">
        <v>2</v>
      </c>
      <c r="U18" s="41">
        <v>1</v>
      </c>
      <c r="V18" s="42">
        <v>1</v>
      </c>
      <c r="W18" s="41">
        <v>1</v>
      </c>
      <c r="X18" s="43"/>
      <c r="Y18" s="43"/>
      <c r="Z18" s="43"/>
      <c r="AA18" s="43"/>
      <c r="AB18" s="43"/>
      <c r="AC18" s="43"/>
      <c r="AD18" s="43"/>
      <c r="AE18" s="43"/>
      <c r="AF18" s="43"/>
      <c r="AG18" s="43"/>
      <c r="AH18" s="43"/>
      <c r="AI18" s="43"/>
      <c r="AJ18" s="43"/>
      <c r="AK18" s="43"/>
      <c r="AL18" s="43"/>
      <c r="AM18" s="43"/>
      <c r="AN18" s="43"/>
      <c r="AO18" s="43"/>
      <c r="AP18" s="43"/>
      <c r="AQ18" s="43"/>
      <c r="AT18" s="44">
        <v>2</v>
      </c>
      <c r="AU18" s="44">
        <v>1</v>
      </c>
      <c r="AV18" s="45">
        <f t="shared" si="1"/>
        <v>1.25</v>
      </c>
      <c r="AW18" s="45">
        <f t="shared" si="4"/>
        <v>1.25</v>
      </c>
      <c r="AX18" s="46">
        <f t="shared" si="2"/>
        <v>0.4330127018922193</v>
      </c>
      <c r="AY18" s="89">
        <f t="shared" si="3"/>
        <v>1</v>
      </c>
    </row>
    <row r="19" spans="1:51" x14ac:dyDescent="0.3">
      <c r="B19" s="49" t="s">
        <v>109</v>
      </c>
      <c r="R19" s="40" t="s">
        <v>112</v>
      </c>
      <c r="S19" s="41">
        <v>5</v>
      </c>
      <c r="T19" s="42">
        <v>4</v>
      </c>
      <c r="U19" s="41">
        <v>5</v>
      </c>
      <c r="V19" s="42">
        <v>3</v>
      </c>
      <c r="W19" s="41">
        <v>4</v>
      </c>
      <c r="X19" s="43"/>
      <c r="Y19" s="43"/>
      <c r="Z19" s="43"/>
      <c r="AA19" s="43"/>
      <c r="AB19" s="43"/>
      <c r="AC19" s="43"/>
      <c r="AD19" s="43"/>
      <c r="AE19" s="43"/>
      <c r="AF19" s="43"/>
      <c r="AG19" s="43"/>
      <c r="AH19" s="43"/>
      <c r="AI19" s="43"/>
      <c r="AJ19" s="43"/>
      <c r="AK19" s="43"/>
      <c r="AL19" s="43"/>
      <c r="AM19" s="43"/>
      <c r="AN19" s="43"/>
      <c r="AO19" s="43"/>
      <c r="AP19" s="43"/>
      <c r="AQ19" s="43"/>
      <c r="AT19" s="44">
        <v>49</v>
      </c>
      <c r="AU19" s="44">
        <v>6</v>
      </c>
      <c r="AV19" s="45">
        <f t="shared" si="1"/>
        <v>4.2</v>
      </c>
      <c r="AW19" s="45">
        <f t="shared" si="4"/>
        <v>4.2</v>
      </c>
      <c r="AX19" s="46">
        <f t="shared" si="2"/>
        <v>0.74833147735478833</v>
      </c>
      <c r="AY19" s="89">
        <f t="shared" si="3"/>
        <v>3</v>
      </c>
    </row>
    <row r="20" spans="1:51" x14ac:dyDescent="0.3">
      <c r="B20" s="49" t="s">
        <v>111</v>
      </c>
      <c r="R20" s="40" t="s">
        <v>114</v>
      </c>
      <c r="S20" s="41">
        <v>4</v>
      </c>
      <c r="T20" s="42">
        <v>5</v>
      </c>
      <c r="U20" s="41">
        <v>5</v>
      </c>
      <c r="V20" s="42">
        <v>3</v>
      </c>
      <c r="W20" s="41">
        <v>4</v>
      </c>
      <c r="X20" s="43"/>
      <c r="Y20" s="43"/>
      <c r="Z20" s="43"/>
      <c r="AA20" s="43"/>
      <c r="AB20" s="43"/>
      <c r="AC20" s="43"/>
      <c r="AD20" s="43"/>
      <c r="AE20" s="43"/>
      <c r="AF20" s="43"/>
      <c r="AG20" s="43"/>
      <c r="AH20" s="43"/>
      <c r="AI20" s="43"/>
      <c r="AJ20" s="43"/>
      <c r="AK20" s="43"/>
      <c r="AL20" s="43"/>
      <c r="AM20" s="43"/>
      <c r="AN20" s="43"/>
      <c r="AO20" s="43"/>
      <c r="AP20" s="43"/>
      <c r="AQ20" s="43"/>
      <c r="AS20" s="38" t="s">
        <v>143</v>
      </c>
      <c r="AT20" s="44">
        <v>70</v>
      </c>
      <c r="AU20" s="44">
        <v>8</v>
      </c>
      <c r="AV20" s="45">
        <f t="shared" si="1"/>
        <v>4.2</v>
      </c>
      <c r="AW20" s="45">
        <f t="shared" si="4"/>
        <v>1.7999999999999998</v>
      </c>
      <c r="AX20" s="46">
        <f t="shared" si="2"/>
        <v>0.74833147735478833</v>
      </c>
      <c r="AY20" s="89">
        <f t="shared" si="3"/>
        <v>3</v>
      </c>
    </row>
    <row r="21" spans="1:51" x14ac:dyDescent="0.3">
      <c r="B21" s="49" t="s">
        <v>113</v>
      </c>
      <c r="R21" s="40" t="s">
        <v>115</v>
      </c>
      <c r="S21" s="41">
        <v>3</v>
      </c>
      <c r="T21" s="42">
        <v>4</v>
      </c>
      <c r="U21" s="41">
        <v>5</v>
      </c>
      <c r="V21" s="42">
        <v>1</v>
      </c>
      <c r="W21" s="41">
        <v>5</v>
      </c>
      <c r="X21" s="43"/>
      <c r="Y21" s="43"/>
      <c r="Z21" s="43"/>
      <c r="AA21" s="43"/>
      <c r="AB21" s="43"/>
      <c r="AC21" s="43"/>
      <c r="AD21" s="43"/>
      <c r="AE21" s="43"/>
      <c r="AF21" s="43"/>
      <c r="AG21" s="43"/>
      <c r="AH21" s="43"/>
      <c r="AI21" s="43"/>
      <c r="AJ21" s="43"/>
      <c r="AK21" s="43"/>
      <c r="AL21" s="43"/>
      <c r="AM21" s="43"/>
      <c r="AN21" s="43"/>
      <c r="AO21" s="43"/>
      <c r="AP21" s="43"/>
      <c r="AQ21" s="43"/>
      <c r="AT21" s="44">
        <v>42</v>
      </c>
      <c r="AU21" s="44">
        <v>6</v>
      </c>
      <c r="AV21" s="45">
        <f t="shared" si="1"/>
        <v>3.6</v>
      </c>
      <c r="AW21" s="45">
        <f t="shared" si="4"/>
        <v>3.6</v>
      </c>
      <c r="AX21" s="46">
        <f t="shared" si="2"/>
        <v>1.4966629547095767</v>
      </c>
      <c r="AY21" s="89">
        <f t="shared" si="3"/>
        <v>1</v>
      </c>
    </row>
    <row r="22" spans="1:51" x14ac:dyDescent="0.3">
      <c r="R22" s="40" t="s">
        <v>116</v>
      </c>
      <c r="S22" s="41">
        <v>4</v>
      </c>
      <c r="T22" s="42">
        <v>4</v>
      </c>
      <c r="U22" s="41">
        <v>4</v>
      </c>
      <c r="V22" s="42">
        <v>2</v>
      </c>
      <c r="W22" s="41">
        <v>5</v>
      </c>
      <c r="X22" s="43"/>
      <c r="Y22" s="43"/>
      <c r="Z22" s="43"/>
      <c r="AA22" s="43"/>
      <c r="AB22" s="43"/>
      <c r="AC22" s="43"/>
      <c r="AD22" s="43"/>
      <c r="AE22" s="43"/>
      <c r="AF22" s="43"/>
      <c r="AG22" s="43"/>
      <c r="AH22" s="43"/>
      <c r="AI22" s="43"/>
      <c r="AJ22" s="43"/>
      <c r="AK22" s="43"/>
      <c r="AL22" s="43"/>
      <c r="AM22" s="43"/>
      <c r="AN22" s="43"/>
      <c r="AO22" s="43"/>
      <c r="AP22" s="43"/>
      <c r="AQ22" s="43"/>
      <c r="AS22" s="38" t="s">
        <v>143</v>
      </c>
      <c r="AT22" s="44">
        <v>65</v>
      </c>
      <c r="AU22" s="44">
        <v>8</v>
      </c>
      <c r="AV22" s="45">
        <f t="shared" si="1"/>
        <v>3.8</v>
      </c>
      <c r="AW22" s="45">
        <f t="shared" si="4"/>
        <v>2.2000000000000002</v>
      </c>
      <c r="AX22" s="46">
        <f t="shared" si="2"/>
        <v>0.9797958971132712</v>
      </c>
      <c r="AY22" s="89">
        <f t="shared" si="3"/>
        <v>2</v>
      </c>
    </row>
    <row r="23" spans="1:51" x14ac:dyDescent="0.3">
      <c r="R23" s="87" t="s">
        <v>117</v>
      </c>
      <c r="S23" s="41">
        <v>3</v>
      </c>
      <c r="T23" s="42">
        <v>2</v>
      </c>
      <c r="U23" s="41">
        <v>1</v>
      </c>
      <c r="V23" s="42">
        <v>4</v>
      </c>
      <c r="W23" s="41">
        <v>1</v>
      </c>
      <c r="X23" s="43"/>
      <c r="Y23" s="43"/>
      <c r="Z23" s="43"/>
      <c r="AA23" s="43"/>
      <c r="AB23" s="43"/>
      <c r="AC23" s="43"/>
      <c r="AD23" s="43"/>
      <c r="AE23" s="43"/>
      <c r="AF23" s="43"/>
      <c r="AG23" s="43"/>
      <c r="AH23" s="43"/>
      <c r="AI23" s="43"/>
      <c r="AJ23" s="43"/>
      <c r="AK23" s="43"/>
      <c r="AL23" s="43"/>
      <c r="AM23" s="43"/>
      <c r="AN23" s="43"/>
      <c r="AO23" s="43"/>
      <c r="AP23" s="43"/>
      <c r="AQ23" s="43"/>
      <c r="AS23" s="38" t="s">
        <v>144</v>
      </c>
      <c r="AT23" s="44">
        <v>68</v>
      </c>
      <c r="AU23" s="44"/>
      <c r="AV23" s="45">
        <f t="shared" si="1"/>
        <v>2.2000000000000002</v>
      </c>
      <c r="AW23" s="45">
        <f t="shared" si="4"/>
        <v>2.2000000000000002</v>
      </c>
      <c r="AX23" s="46">
        <f t="shared" si="2"/>
        <v>1.1661903789690602</v>
      </c>
      <c r="AY23" s="89">
        <f t="shared" si="3"/>
        <v>1</v>
      </c>
    </row>
    <row r="24" spans="1:51" x14ac:dyDescent="0.3">
      <c r="R24" s="40" t="s">
        <v>118</v>
      </c>
      <c r="S24" s="41">
        <v>3</v>
      </c>
      <c r="T24" s="42">
        <v>5</v>
      </c>
      <c r="U24" s="41">
        <v>5</v>
      </c>
      <c r="V24" s="42">
        <v>1</v>
      </c>
      <c r="W24" s="41">
        <v>5</v>
      </c>
      <c r="X24" s="43"/>
      <c r="Y24" s="43"/>
      <c r="Z24" s="43"/>
      <c r="AA24" s="43"/>
      <c r="AB24" s="43"/>
      <c r="AC24" s="43"/>
      <c r="AD24" s="43"/>
      <c r="AE24" s="43"/>
      <c r="AF24" s="43"/>
      <c r="AG24" s="43"/>
      <c r="AH24" s="43"/>
      <c r="AI24" s="43"/>
      <c r="AJ24" s="43"/>
      <c r="AK24" s="43"/>
      <c r="AL24" s="43"/>
      <c r="AM24" s="43"/>
      <c r="AN24" s="43"/>
      <c r="AO24" s="43"/>
      <c r="AP24" s="43"/>
      <c r="AQ24" s="43"/>
      <c r="AT24" s="44">
        <v>45</v>
      </c>
      <c r="AU24" s="44">
        <v>6</v>
      </c>
      <c r="AV24" s="45">
        <f t="shared" si="1"/>
        <v>3.8</v>
      </c>
      <c r="AW24" s="45">
        <f t="shared" si="4"/>
        <v>3.8</v>
      </c>
      <c r="AX24" s="46">
        <f t="shared" si="2"/>
        <v>1.6</v>
      </c>
      <c r="AY24" s="89">
        <f t="shared" si="3"/>
        <v>1</v>
      </c>
    </row>
    <row r="25" spans="1:51" x14ac:dyDescent="0.3">
      <c r="R25" s="40" t="s">
        <v>119</v>
      </c>
      <c r="S25" s="41">
        <v>3</v>
      </c>
      <c r="T25" s="42">
        <v>4</v>
      </c>
      <c r="U25" s="41">
        <v>5</v>
      </c>
      <c r="V25" s="42">
        <v>1</v>
      </c>
      <c r="W25" s="41">
        <v>4</v>
      </c>
      <c r="X25" s="43"/>
      <c r="Y25" s="43"/>
      <c r="Z25" s="43"/>
      <c r="AA25" s="43"/>
      <c r="AB25" s="43"/>
      <c r="AC25" s="43"/>
      <c r="AD25" s="43"/>
      <c r="AE25" s="43"/>
      <c r="AF25" s="43"/>
      <c r="AG25" s="43"/>
      <c r="AH25" s="43"/>
      <c r="AI25" s="43"/>
      <c r="AJ25" s="43"/>
      <c r="AK25" s="43"/>
      <c r="AL25" s="43"/>
      <c r="AM25" s="43"/>
      <c r="AN25" s="43"/>
      <c r="AO25" s="43"/>
      <c r="AP25" s="43"/>
      <c r="AQ25" s="43"/>
      <c r="AT25" s="44">
        <v>18</v>
      </c>
      <c r="AU25" s="44">
        <v>3</v>
      </c>
      <c r="AV25" s="45">
        <f t="shared" si="1"/>
        <v>3.4</v>
      </c>
      <c r="AW25" s="45">
        <f t="shared" si="4"/>
        <v>3.4</v>
      </c>
      <c r="AX25" s="46">
        <f t="shared" si="2"/>
        <v>1.3564659966250536</v>
      </c>
      <c r="AY25" s="89">
        <f t="shared" si="3"/>
        <v>1</v>
      </c>
    </row>
    <row r="26" spans="1:51" x14ac:dyDescent="0.3">
      <c r="R26" s="40" t="s">
        <v>120</v>
      </c>
      <c r="S26" s="41">
        <v>5</v>
      </c>
      <c r="T26" s="42">
        <v>4</v>
      </c>
      <c r="U26" s="41">
        <v>5</v>
      </c>
      <c r="V26" s="42">
        <v>3</v>
      </c>
      <c r="W26" s="41">
        <v>5</v>
      </c>
      <c r="X26" s="43"/>
      <c r="Y26" s="43"/>
      <c r="Z26" s="43"/>
      <c r="AA26" s="43"/>
      <c r="AB26" s="43"/>
      <c r="AC26" s="43"/>
      <c r="AD26" s="43"/>
      <c r="AE26" s="43"/>
      <c r="AF26" s="43"/>
      <c r="AG26" s="43"/>
      <c r="AH26" s="43"/>
      <c r="AI26" s="43"/>
      <c r="AJ26" s="43"/>
      <c r="AK26" s="43"/>
      <c r="AL26" s="43"/>
      <c r="AM26" s="43"/>
      <c r="AN26" s="43"/>
      <c r="AO26" s="43"/>
      <c r="AP26" s="43"/>
      <c r="AQ26" s="43"/>
      <c r="AT26" s="44">
        <v>13</v>
      </c>
      <c r="AU26" s="44">
        <v>2</v>
      </c>
      <c r="AV26" s="45">
        <f t="shared" si="1"/>
        <v>4.4000000000000004</v>
      </c>
      <c r="AW26" s="45">
        <f t="shared" si="4"/>
        <v>4.4000000000000004</v>
      </c>
      <c r="AX26" s="46">
        <f t="shared" si="2"/>
        <v>0.8</v>
      </c>
      <c r="AY26" s="89">
        <f t="shared" si="3"/>
        <v>3</v>
      </c>
    </row>
    <row r="27" spans="1:51" x14ac:dyDescent="0.3">
      <c r="R27" s="40" t="s">
        <v>121</v>
      </c>
      <c r="S27" s="41">
        <v>5</v>
      </c>
      <c r="T27" s="42">
        <v>5</v>
      </c>
      <c r="U27" s="41">
        <v>5</v>
      </c>
      <c r="V27" s="42">
        <v>3</v>
      </c>
      <c r="W27" s="41">
        <v>5</v>
      </c>
      <c r="X27" s="43"/>
      <c r="Y27" s="43"/>
      <c r="Z27" s="43"/>
      <c r="AA27" s="43"/>
      <c r="AB27" s="43"/>
      <c r="AC27" s="43"/>
      <c r="AD27" s="43"/>
      <c r="AE27" s="43"/>
      <c r="AF27" s="43"/>
      <c r="AG27" s="43"/>
      <c r="AH27" s="43"/>
      <c r="AI27" s="43"/>
      <c r="AJ27" s="43"/>
      <c r="AK27" s="43"/>
      <c r="AL27" s="43"/>
      <c r="AM27" s="43"/>
      <c r="AN27" s="43"/>
      <c r="AO27" s="43"/>
      <c r="AP27" s="43"/>
      <c r="AQ27" s="43"/>
      <c r="AT27" s="44">
        <v>51</v>
      </c>
      <c r="AU27" s="44">
        <v>7</v>
      </c>
      <c r="AV27" s="45">
        <f t="shared" si="1"/>
        <v>4.5999999999999996</v>
      </c>
      <c r="AW27" s="45">
        <f t="shared" si="4"/>
        <v>4.5999999999999996</v>
      </c>
      <c r="AX27" s="46">
        <f t="shared" si="2"/>
        <v>0.8</v>
      </c>
      <c r="AY27" s="89">
        <f t="shared" si="3"/>
        <v>3</v>
      </c>
    </row>
    <row r="28" spans="1:51" x14ac:dyDescent="0.3">
      <c r="R28" s="40" t="s">
        <v>122</v>
      </c>
      <c r="S28" s="41">
        <v>5</v>
      </c>
      <c r="T28" s="42">
        <v>4</v>
      </c>
      <c r="U28" s="41">
        <v>5</v>
      </c>
      <c r="V28" s="42">
        <v>3</v>
      </c>
      <c r="W28" s="41">
        <v>4</v>
      </c>
      <c r="X28" s="43"/>
      <c r="Y28" s="43"/>
      <c r="Z28" s="43"/>
      <c r="AA28" s="43"/>
      <c r="AB28" s="43"/>
      <c r="AC28" s="43"/>
      <c r="AD28" s="43"/>
      <c r="AE28" s="43"/>
      <c r="AF28" s="43"/>
      <c r="AG28" s="43"/>
      <c r="AH28" s="43"/>
      <c r="AI28" s="43"/>
      <c r="AJ28" s="43"/>
      <c r="AK28" s="43"/>
      <c r="AL28" s="43"/>
      <c r="AM28" s="43"/>
      <c r="AN28" s="43"/>
      <c r="AO28" s="43"/>
      <c r="AP28" s="43"/>
      <c r="AQ28" s="43"/>
      <c r="AT28" s="44">
        <v>36</v>
      </c>
      <c r="AU28" s="44">
        <v>5</v>
      </c>
      <c r="AV28" s="45">
        <f t="shared" si="1"/>
        <v>4.2</v>
      </c>
      <c r="AW28" s="45">
        <f t="shared" si="4"/>
        <v>4.2</v>
      </c>
      <c r="AX28" s="46">
        <f t="shared" si="2"/>
        <v>0.74833147735478833</v>
      </c>
      <c r="AY28" s="89">
        <f t="shared" si="3"/>
        <v>3</v>
      </c>
    </row>
    <row r="29" spans="1:51" x14ac:dyDescent="0.3">
      <c r="R29" s="40" t="s">
        <v>123</v>
      </c>
      <c r="S29" s="41">
        <v>4</v>
      </c>
      <c r="T29" s="42">
        <v>5</v>
      </c>
      <c r="U29" s="41">
        <v>5</v>
      </c>
      <c r="V29" s="42">
        <v>3</v>
      </c>
      <c r="W29" s="41">
        <v>4</v>
      </c>
      <c r="X29" s="43"/>
      <c r="Y29" s="43"/>
      <c r="Z29" s="43"/>
      <c r="AA29" s="43"/>
      <c r="AB29" s="43"/>
      <c r="AC29" s="43"/>
      <c r="AD29" s="43"/>
      <c r="AE29" s="43"/>
      <c r="AF29" s="43"/>
      <c r="AG29" s="43"/>
      <c r="AH29" s="43"/>
      <c r="AI29" s="43"/>
      <c r="AJ29" s="43"/>
      <c r="AK29" s="43"/>
      <c r="AL29" s="43"/>
      <c r="AM29" s="43"/>
      <c r="AN29" s="43"/>
      <c r="AO29" s="43"/>
      <c r="AP29" s="43"/>
      <c r="AQ29" s="43"/>
      <c r="AT29" s="44">
        <v>77</v>
      </c>
      <c r="AU29" s="44">
        <v>8</v>
      </c>
      <c r="AV29" s="45">
        <f t="shared" si="1"/>
        <v>4.2</v>
      </c>
      <c r="AW29" s="45">
        <f t="shared" si="4"/>
        <v>4.2</v>
      </c>
      <c r="AX29" s="46">
        <f t="shared" si="2"/>
        <v>0.74833147735478833</v>
      </c>
      <c r="AY29" s="89">
        <f t="shared" si="3"/>
        <v>3</v>
      </c>
    </row>
    <row r="30" spans="1:51" x14ac:dyDescent="0.3">
      <c r="R30" s="40" t="s">
        <v>124</v>
      </c>
      <c r="S30" s="41">
        <v>3</v>
      </c>
      <c r="T30" s="42">
        <v>5</v>
      </c>
      <c r="U30" s="41">
        <v>5</v>
      </c>
      <c r="V30" s="42">
        <v>1</v>
      </c>
      <c r="W30" s="41">
        <v>5</v>
      </c>
      <c r="X30" s="43"/>
      <c r="Y30" s="43"/>
      <c r="Z30" s="43"/>
      <c r="AA30" s="43"/>
      <c r="AB30" s="43"/>
      <c r="AC30" s="43"/>
      <c r="AD30" s="43"/>
      <c r="AE30" s="43"/>
      <c r="AF30" s="43"/>
      <c r="AG30" s="43"/>
      <c r="AH30" s="43"/>
      <c r="AI30" s="43"/>
      <c r="AJ30" s="43"/>
      <c r="AK30" s="43"/>
      <c r="AL30" s="43"/>
      <c r="AM30" s="43"/>
      <c r="AN30" s="43"/>
      <c r="AO30" s="43"/>
      <c r="AP30" s="43"/>
      <c r="AQ30" s="43"/>
      <c r="AT30" s="44">
        <v>78</v>
      </c>
      <c r="AU30" s="44">
        <v>8</v>
      </c>
      <c r="AV30" s="45">
        <f t="shared" si="1"/>
        <v>3.8</v>
      </c>
      <c r="AW30" s="45">
        <f t="shared" si="4"/>
        <v>3.8</v>
      </c>
      <c r="AX30" s="46">
        <f t="shared" si="2"/>
        <v>1.6</v>
      </c>
      <c r="AY30" s="89">
        <f t="shared" si="3"/>
        <v>1</v>
      </c>
    </row>
    <row r="31" spans="1:51" x14ac:dyDescent="0.3">
      <c r="R31" s="40" t="s">
        <v>125</v>
      </c>
      <c r="S31" s="41">
        <v>3</v>
      </c>
      <c r="T31" s="42">
        <v>4</v>
      </c>
      <c r="U31" s="41">
        <v>5</v>
      </c>
      <c r="V31" s="42">
        <v>1</v>
      </c>
      <c r="W31" s="41">
        <v>4</v>
      </c>
      <c r="X31" s="43"/>
      <c r="Y31" s="43"/>
      <c r="Z31" s="43"/>
      <c r="AA31" s="43"/>
      <c r="AB31" s="43"/>
      <c r="AC31" s="43"/>
      <c r="AD31" s="43"/>
      <c r="AE31" s="43"/>
      <c r="AF31" s="43"/>
      <c r="AG31" s="43"/>
      <c r="AH31" s="43"/>
      <c r="AI31" s="43"/>
      <c r="AJ31" s="43"/>
      <c r="AK31" s="43"/>
      <c r="AL31" s="43"/>
      <c r="AM31" s="43"/>
      <c r="AN31" s="43"/>
      <c r="AO31" s="43"/>
      <c r="AP31" s="43"/>
      <c r="AQ31" s="43"/>
      <c r="AT31" s="44">
        <v>21</v>
      </c>
      <c r="AU31" s="44">
        <v>3</v>
      </c>
      <c r="AV31" s="45">
        <f t="shared" si="1"/>
        <v>3.4</v>
      </c>
      <c r="AW31" s="45">
        <f t="shared" si="4"/>
        <v>3.4</v>
      </c>
      <c r="AX31" s="46">
        <f t="shared" si="2"/>
        <v>1.3564659966250536</v>
      </c>
      <c r="AY31" s="89">
        <f t="shared" si="3"/>
        <v>1</v>
      </c>
    </row>
    <row r="32" spans="1:51" x14ac:dyDescent="0.3">
      <c r="R32" s="40" t="s">
        <v>126</v>
      </c>
      <c r="S32" s="41">
        <v>5</v>
      </c>
      <c r="T32" s="42">
        <v>4</v>
      </c>
      <c r="U32" s="41">
        <v>5</v>
      </c>
      <c r="V32" s="42">
        <v>3</v>
      </c>
      <c r="W32" s="41">
        <v>5</v>
      </c>
      <c r="X32" s="43"/>
      <c r="Y32" s="43"/>
      <c r="Z32" s="43"/>
      <c r="AA32" s="43"/>
      <c r="AB32" s="43"/>
      <c r="AC32" s="43"/>
      <c r="AD32" s="43"/>
      <c r="AE32" s="43"/>
      <c r="AF32" s="43"/>
      <c r="AG32" s="43"/>
      <c r="AH32" s="43"/>
      <c r="AI32" s="43"/>
      <c r="AJ32" s="43"/>
      <c r="AK32" s="43"/>
      <c r="AL32" s="43"/>
      <c r="AM32" s="43"/>
      <c r="AN32" s="43"/>
      <c r="AO32" s="43"/>
      <c r="AP32" s="43"/>
      <c r="AQ32" s="43"/>
      <c r="AT32" s="44">
        <v>22</v>
      </c>
      <c r="AU32" s="44">
        <v>3</v>
      </c>
      <c r="AV32" s="45">
        <f t="shared" si="1"/>
        <v>4.4000000000000004</v>
      </c>
      <c r="AW32" s="45">
        <f t="shared" si="4"/>
        <v>4.4000000000000004</v>
      </c>
      <c r="AX32" s="46">
        <f t="shared" si="2"/>
        <v>0.8</v>
      </c>
      <c r="AY32" s="89">
        <f t="shared" si="3"/>
        <v>3</v>
      </c>
    </row>
    <row r="33" spans="18:51" x14ac:dyDescent="0.3">
      <c r="R33" s="40" t="s">
        <v>127</v>
      </c>
      <c r="S33" s="41">
        <v>5</v>
      </c>
      <c r="T33" s="42">
        <v>5</v>
      </c>
      <c r="U33" s="41">
        <v>5</v>
      </c>
      <c r="V33" s="42">
        <v>3</v>
      </c>
      <c r="W33" s="41">
        <v>5</v>
      </c>
      <c r="X33" s="43"/>
      <c r="Y33" s="43"/>
      <c r="Z33" s="43"/>
      <c r="AA33" s="43"/>
      <c r="AB33" s="43"/>
      <c r="AC33" s="43"/>
      <c r="AD33" s="43"/>
      <c r="AE33" s="43"/>
      <c r="AF33" s="43"/>
      <c r="AG33" s="43"/>
      <c r="AH33" s="43"/>
      <c r="AI33" s="43"/>
      <c r="AJ33" s="43"/>
      <c r="AK33" s="43"/>
      <c r="AL33" s="43"/>
      <c r="AM33" s="43"/>
      <c r="AN33" s="43"/>
      <c r="AO33" s="43"/>
      <c r="AP33" s="43"/>
      <c r="AQ33" s="43"/>
      <c r="AT33" s="44">
        <v>47</v>
      </c>
      <c r="AU33" s="44">
        <v>6</v>
      </c>
      <c r="AV33" s="45">
        <f t="shared" si="1"/>
        <v>4.5999999999999996</v>
      </c>
      <c r="AW33" s="45">
        <f t="shared" si="4"/>
        <v>4.5999999999999996</v>
      </c>
      <c r="AX33" s="46">
        <f t="shared" si="2"/>
        <v>0.8</v>
      </c>
      <c r="AY33" s="89">
        <f t="shared" si="3"/>
        <v>3</v>
      </c>
    </row>
    <row r="34" spans="18:51" x14ac:dyDescent="0.3">
      <c r="R34" s="87" t="s">
        <v>128</v>
      </c>
      <c r="S34" s="41">
        <v>5</v>
      </c>
      <c r="T34" s="42">
        <v>4</v>
      </c>
      <c r="U34" s="41">
        <v>5</v>
      </c>
      <c r="V34" s="42">
        <v>3</v>
      </c>
      <c r="W34" s="41">
        <v>4</v>
      </c>
      <c r="X34" s="43"/>
      <c r="Y34" s="43"/>
      <c r="Z34" s="43"/>
      <c r="AA34" s="43"/>
      <c r="AB34" s="43"/>
      <c r="AC34" s="43"/>
      <c r="AD34" s="43"/>
      <c r="AE34" s="43"/>
      <c r="AF34" s="43"/>
      <c r="AG34" s="43"/>
      <c r="AH34" s="43"/>
      <c r="AI34" s="43"/>
      <c r="AJ34" s="43"/>
      <c r="AK34" s="43"/>
      <c r="AL34" s="43"/>
      <c r="AM34" s="43"/>
      <c r="AN34" s="43"/>
      <c r="AO34" s="43"/>
      <c r="AP34" s="43"/>
      <c r="AQ34" s="43"/>
      <c r="AS34" s="38" t="s">
        <v>144</v>
      </c>
      <c r="AT34" s="44">
        <v>66</v>
      </c>
      <c r="AU34" s="44"/>
      <c r="AV34" s="45">
        <f t="shared" si="1"/>
        <v>4.2</v>
      </c>
      <c r="AW34" s="45">
        <f t="shared" si="4"/>
        <v>4.2</v>
      </c>
      <c r="AX34" s="46">
        <f t="shared" si="2"/>
        <v>0.74833147735478833</v>
      </c>
      <c r="AY34" s="89">
        <f t="shared" si="3"/>
        <v>3</v>
      </c>
    </row>
    <row r="35" spans="18:51" x14ac:dyDescent="0.3">
      <c r="R35" s="87" t="s">
        <v>129</v>
      </c>
      <c r="S35" s="41">
        <v>4</v>
      </c>
      <c r="T35" s="42">
        <v>5</v>
      </c>
      <c r="U35" s="41">
        <v>5</v>
      </c>
      <c r="V35" s="42">
        <v>3</v>
      </c>
      <c r="W35" s="41">
        <v>4</v>
      </c>
      <c r="X35" s="43"/>
      <c r="Y35" s="43"/>
      <c r="Z35" s="43"/>
      <c r="AA35" s="43"/>
      <c r="AB35" s="43"/>
      <c r="AC35" s="43"/>
      <c r="AD35" s="43"/>
      <c r="AE35" s="43"/>
      <c r="AF35" s="43"/>
      <c r="AG35" s="43"/>
      <c r="AH35" s="43"/>
      <c r="AI35" s="43"/>
      <c r="AJ35" s="43"/>
      <c r="AK35" s="43"/>
      <c r="AL35" s="43"/>
      <c r="AM35" s="43"/>
      <c r="AN35" s="43"/>
      <c r="AO35" s="43"/>
      <c r="AP35" s="43"/>
      <c r="AQ35" s="43"/>
      <c r="AS35" s="38" t="s">
        <v>144</v>
      </c>
      <c r="AT35" s="44">
        <v>67</v>
      </c>
      <c r="AU35" s="44"/>
      <c r="AV35" s="45">
        <f t="shared" si="1"/>
        <v>4.2</v>
      </c>
      <c r="AW35" s="45">
        <f t="shared" si="4"/>
        <v>4.2</v>
      </c>
      <c r="AX35" s="46">
        <f t="shared" si="2"/>
        <v>0.74833147735478833</v>
      </c>
      <c r="AY35" s="89">
        <f t="shared" si="3"/>
        <v>3</v>
      </c>
    </row>
    <row r="36" spans="18:51" x14ac:dyDescent="0.3">
      <c r="R36" s="40" t="s">
        <v>130</v>
      </c>
      <c r="S36" s="41">
        <v>3</v>
      </c>
      <c r="T36" s="42">
        <v>4</v>
      </c>
      <c r="U36" s="41">
        <v>5</v>
      </c>
      <c r="V36" s="42">
        <v>1</v>
      </c>
      <c r="W36" s="41">
        <v>5</v>
      </c>
      <c r="X36" s="43"/>
      <c r="Y36" s="43"/>
      <c r="Z36" s="43"/>
      <c r="AA36" s="43"/>
      <c r="AB36" s="43"/>
      <c r="AC36" s="43"/>
      <c r="AD36" s="43"/>
      <c r="AE36" s="43"/>
      <c r="AF36" s="43"/>
      <c r="AG36" s="43"/>
      <c r="AH36" s="43"/>
      <c r="AI36" s="43"/>
      <c r="AJ36" s="43"/>
      <c r="AK36" s="43"/>
      <c r="AL36" s="43"/>
      <c r="AM36" s="43"/>
      <c r="AN36" s="43"/>
      <c r="AO36" s="43"/>
      <c r="AP36" s="43"/>
      <c r="AQ36" s="43"/>
      <c r="AT36" s="44">
        <v>53</v>
      </c>
      <c r="AU36" s="44">
        <v>7</v>
      </c>
      <c r="AV36" s="45">
        <f t="shared" si="1"/>
        <v>3.6</v>
      </c>
      <c r="AW36" s="45">
        <f t="shared" si="4"/>
        <v>3.6</v>
      </c>
      <c r="AX36" s="46">
        <f t="shared" si="2"/>
        <v>1.4966629547095767</v>
      </c>
      <c r="AY36" s="89">
        <f t="shared" si="3"/>
        <v>1</v>
      </c>
    </row>
    <row r="37" spans="18:51" x14ac:dyDescent="0.3">
      <c r="R37" s="40" t="s">
        <v>131</v>
      </c>
      <c r="S37" s="41">
        <v>4</v>
      </c>
      <c r="T37" s="42">
        <v>4</v>
      </c>
      <c r="U37" s="41">
        <v>4</v>
      </c>
      <c r="V37" s="42">
        <v>2</v>
      </c>
      <c r="W37" s="41">
        <v>5</v>
      </c>
      <c r="X37" s="43"/>
      <c r="Y37" s="43"/>
      <c r="Z37" s="43"/>
      <c r="AA37" s="43"/>
      <c r="AB37" s="43"/>
      <c r="AC37" s="43"/>
      <c r="AD37" s="43"/>
      <c r="AE37" s="43"/>
      <c r="AF37" s="43"/>
      <c r="AG37" s="43"/>
      <c r="AH37" s="43"/>
      <c r="AI37" s="43"/>
      <c r="AJ37" s="43"/>
      <c r="AK37" s="43"/>
      <c r="AL37" s="43"/>
      <c r="AM37" s="43"/>
      <c r="AN37" s="43"/>
      <c r="AO37" s="43"/>
      <c r="AP37" s="43"/>
      <c r="AQ37" s="43"/>
      <c r="AT37" s="44">
        <v>5</v>
      </c>
      <c r="AU37" s="44">
        <v>1</v>
      </c>
      <c r="AV37" s="45">
        <f t="shared" si="1"/>
        <v>3.8</v>
      </c>
      <c r="AW37" s="45">
        <f t="shared" si="4"/>
        <v>3.8</v>
      </c>
      <c r="AX37" s="46">
        <f t="shared" si="2"/>
        <v>0.9797958971132712</v>
      </c>
      <c r="AY37" s="89">
        <f t="shared" si="3"/>
        <v>2</v>
      </c>
    </row>
    <row r="38" spans="18:51" x14ac:dyDescent="0.3">
      <c r="R38" s="40" t="s">
        <v>132</v>
      </c>
      <c r="S38" s="41">
        <v>3</v>
      </c>
      <c r="T38" s="42">
        <v>2</v>
      </c>
      <c r="U38" s="41">
        <v>1</v>
      </c>
      <c r="V38" s="42">
        <v>4</v>
      </c>
      <c r="W38" s="41">
        <v>1</v>
      </c>
      <c r="X38" s="43"/>
      <c r="Y38" s="43"/>
      <c r="Z38" s="43"/>
      <c r="AA38" s="43"/>
      <c r="AB38" s="43"/>
      <c r="AC38" s="43"/>
      <c r="AD38" s="43"/>
      <c r="AE38" s="43"/>
      <c r="AF38" s="43"/>
      <c r="AG38" s="43"/>
      <c r="AH38" s="43"/>
      <c r="AI38" s="43"/>
      <c r="AJ38" s="43"/>
      <c r="AK38" s="43"/>
      <c r="AL38" s="43"/>
      <c r="AM38" s="43"/>
      <c r="AN38" s="43"/>
      <c r="AO38" s="43"/>
      <c r="AP38" s="43"/>
      <c r="AQ38" s="43"/>
      <c r="AT38" s="44">
        <v>10</v>
      </c>
      <c r="AU38" s="44">
        <v>2</v>
      </c>
      <c r="AV38" s="45">
        <f t="shared" si="1"/>
        <v>2.2000000000000002</v>
      </c>
      <c r="AW38" s="45">
        <f t="shared" si="4"/>
        <v>2.2000000000000002</v>
      </c>
      <c r="AX38" s="46">
        <f t="shared" si="2"/>
        <v>1.1661903789690602</v>
      </c>
      <c r="AY38" s="89">
        <f t="shared" si="3"/>
        <v>1</v>
      </c>
    </row>
    <row r="39" spans="18:51" x14ac:dyDescent="0.3">
      <c r="R39" s="40" t="s">
        <v>133</v>
      </c>
      <c r="S39" s="41">
        <v>5</v>
      </c>
      <c r="T39" s="42">
        <v>4</v>
      </c>
      <c r="U39" s="41">
        <v>5</v>
      </c>
      <c r="V39" s="42">
        <v>3</v>
      </c>
      <c r="W39" s="41">
        <v>4</v>
      </c>
      <c r="X39" s="43"/>
      <c r="Y39" s="43"/>
      <c r="Z39" s="43"/>
      <c r="AA39" s="43"/>
      <c r="AB39" s="43"/>
      <c r="AC39" s="43"/>
      <c r="AD39" s="43"/>
      <c r="AE39" s="43"/>
      <c r="AF39" s="43"/>
      <c r="AG39" s="43"/>
      <c r="AH39" s="43"/>
      <c r="AI39" s="43"/>
      <c r="AJ39" s="43"/>
      <c r="AK39" s="43"/>
      <c r="AL39" s="43"/>
      <c r="AM39" s="43"/>
      <c r="AN39" s="43"/>
      <c r="AO39" s="43"/>
      <c r="AP39" s="43"/>
      <c r="AQ39" s="43"/>
      <c r="AT39" s="44">
        <v>15</v>
      </c>
      <c r="AU39" s="44">
        <v>3</v>
      </c>
      <c r="AV39" s="45">
        <f t="shared" si="1"/>
        <v>4.2</v>
      </c>
      <c r="AW39" s="45">
        <f t="shared" si="4"/>
        <v>4.2</v>
      </c>
      <c r="AX39" s="46">
        <f t="shared" si="2"/>
        <v>0.74833147735478833</v>
      </c>
      <c r="AY39" s="89">
        <f t="shared" si="3"/>
        <v>3</v>
      </c>
    </row>
    <row r="40" spans="18:51" x14ac:dyDescent="0.3">
      <c r="R40" s="40" t="s">
        <v>134</v>
      </c>
      <c r="S40" s="41">
        <v>4</v>
      </c>
      <c r="T40" s="42">
        <v>5</v>
      </c>
      <c r="U40" s="41">
        <v>5</v>
      </c>
      <c r="V40" s="42">
        <v>4</v>
      </c>
      <c r="W40" s="41">
        <v>4</v>
      </c>
      <c r="X40" s="43"/>
      <c r="Y40" s="43"/>
      <c r="Z40" s="43"/>
      <c r="AA40" s="43"/>
      <c r="AB40" s="43"/>
      <c r="AC40" s="43"/>
      <c r="AD40" s="43"/>
      <c r="AE40" s="43"/>
      <c r="AF40" s="43"/>
      <c r="AG40" s="43"/>
      <c r="AH40" s="43"/>
      <c r="AI40" s="43"/>
      <c r="AJ40" s="43"/>
      <c r="AK40" s="43"/>
      <c r="AL40" s="43"/>
      <c r="AM40" s="43"/>
      <c r="AN40" s="43"/>
      <c r="AO40" s="43"/>
      <c r="AP40" s="43"/>
      <c r="AQ40" s="43"/>
      <c r="AT40" s="44">
        <v>79</v>
      </c>
      <c r="AU40" s="44">
        <v>8</v>
      </c>
      <c r="AV40" s="45">
        <f t="shared" si="1"/>
        <v>4.4000000000000004</v>
      </c>
      <c r="AW40" s="45">
        <f t="shared" si="4"/>
        <v>4.4000000000000004</v>
      </c>
      <c r="AX40" s="46">
        <f t="shared" si="2"/>
        <v>0.4898979485566356</v>
      </c>
      <c r="AY40" s="89">
        <f t="shared" si="3"/>
        <v>4</v>
      </c>
    </row>
    <row r="41" spans="18:51" x14ac:dyDescent="0.3">
      <c r="R41" s="40" t="s">
        <v>135</v>
      </c>
      <c r="S41" s="41">
        <v>3</v>
      </c>
      <c r="T41" s="42">
        <v>4</v>
      </c>
      <c r="U41" s="41">
        <v>5</v>
      </c>
      <c r="V41" s="42">
        <v>1</v>
      </c>
      <c r="W41" s="41">
        <v>5</v>
      </c>
      <c r="X41" s="43"/>
      <c r="Y41" s="43"/>
      <c r="Z41" s="43"/>
      <c r="AA41" s="43"/>
      <c r="AB41" s="43"/>
      <c r="AC41" s="43"/>
      <c r="AD41" s="43"/>
      <c r="AE41" s="43"/>
      <c r="AF41" s="43"/>
      <c r="AG41" s="43"/>
      <c r="AH41" s="43"/>
      <c r="AI41" s="43"/>
      <c r="AJ41" s="43"/>
      <c r="AK41" s="43"/>
      <c r="AL41" s="43"/>
      <c r="AM41" s="43"/>
      <c r="AN41" s="43"/>
      <c r="AO41" s="43"/>
      <c r="AP41" s="43"/>
      <c r="AQ41" s="43"/>
      <c r="AT41" s="44">
        <v>57</v>
      </c>
      <c r="AU41" s="44">
        <v>7</v>
      </c>
      <c r="AV41" s="45">
        <f t="shared" si="1"/>
        <v>3.6</v>
      </c>
      <c r="AW41" s="45">
        <f t="shared" si="4"/>
        <v>3.6</v>
      </c>
      <c r="AX41" s="46">
        <f t="shared" si="2"/>
        <v>1.4966629547095767</v>
      </c>
      <c r="AY41" s="89">
        <f t="shared" si="3"/>
        <v>1</v>
      </c>
    </row>
    <row r="42" spans="18:51" x14ac:dyDescent="0.3">
      <c r="R42" s="40" t="s">
        <v>136</v>
      </c>
      <c r="S42" s="41">
        <v>4</v>
      </c>
      <c r="T42" s="42">
        <v>4</v>
      </c>
      <c r="U42" s="41">
        <v>4</v>
      </c>
      <c r="V42" s="42">
        <v>2</v>
      </c>
      <c r="W42" s="41">
        <v>5</v>
      </c>
      <c r="X42" s="43"/>
      <c r="Y42" s="43"/>
      <c r="Z42" s="43"/>
      <c r="AA42" s="43"/>
      <c r="AB42" s="43"/>
      <c r="AC42" s="43"/>
      <c r="AD42" s="43"/>
      <c r="AE42" s="43"/>
      <c r="AF42" s="43"/>
      <c r="AG42" s="43"/>
      <c r="AH42" s="43"/>
      <c r="AI42" s="43"/>
      <c r="AJ42" s="43"/>
      <c r="AK42" s="43"/>
      <c r="AL42" s="43"/>
      <c r="AM42" s="43"/>
      <c r="AN42" s="43"/>
      <c r="AO42" s="43"/>
      <c r="AP42" s="43"/>
      <c r="AQ42" s="43"/>
      <c r="AT42" s="44">
        <v>6</v>
      </c>
      <c r="AU42" s="44">
        <v>2</v>
      </c>
      <c r="AV42" s="45">
        <f t="shared" si="1"/>
        <v>3.8</v>
      </c>
      <c r="AW42" s="45">
        <f t="shared" si="4"/>
        <v>3.8</v>
      </c>
      <c r="AX42" s="46">
        <f t="shared" si="2"/>
        <v>0.9797958971132712</v>
      </c>
      <c r="AY42" s="89">
        <f t="shared" si="3"/>
        <v>2</v>
      </c>
    </row>
    <row r="43" spans="18:51" x14ac:dyDescent="0.3">
      <c r="R43" s="40" t="s">
        <v>137</v>
      </c>
      <c r="S43" s="41">
        <v>3</v>
      </c>
      <c r="T43" s="42">
        <v>2</v>
      </c>
      <c r="U43" s="41">
        <v>1</v>
      </c>
      <c r="V43" s="42">
        <v>4</v>
      </c>
      <c r="W43" s="41">
        <v>1</v>
      </c>
      <c r="X43" s="43"/>
      <c r="Y43" s="43"/>
      <c r="Z43" s="43"/>
      <c r="AA43" s="43"/>
      <c r="AB43" s="43"/>
      <c r="AC43" s="43"/>
      <c r="AD43" s="43"/>
      <c r="AE43" s="43"/>
      <c r="AF43" s="43"/>
      <c r="AG43" s="43"/>
      <c r="AH43" s="43"/>
      <c r="AI43" s="43"/>
      <c r="AJ43" s="43"/>
      <c r="AK43" s="43"/>
      <c r="AL43" s="43"/>
      <c r="AM43" s="43"/>
      <c r="AN43" s="43"/>
      <c r="AO43" s="43"/>
      <c r="AP43" s="43"/>
      <c r="AQ43" s="43"/>
      <c r="AT43" s="44">
        <v>7</v>
      </c>
      <c r="AU43" s="44">
        <v>2</v>
      </c>
      <c r="AV43" s="45">
        <f t="shared" si="1"/>
        <v>2.2000000000000002</v>
      </c>
      <c r="AW43" s="45">
        <f t="shared" si="4"/>
        <v>2.2000000000000002</v>
      </c>
      <c r="AX43" s="46">
        <f t="shared" si="2"/>
        <v>1.1661903789690602</v>
      </c>
      <c r="AY43" s="89">
        <f t="shared" si="3"/>
        <v>1</v>
      </c>
    </row>
    <row r="44" spans="18:51" x14ac:dyDescent="0.3">
      <c r="R44" s="40" t="s">
        <v>138</v>
      </c>
      <c r="S44" s="41">
        <v>3</v>
      </c>
      <c r="T44" s="42">
        <v>2</v>
      </c>
      <c r="U44" s="41">
        <v>1</v>
      </c>
      <c r="V44" s="42">
        <v>4</v>
      </c>
      <c r="W44" s="41">
        <v>1</v>
      </c>
      <c r="X44" s="43"/>
      <c r="Y44" s="43"/>
      <c r="Z44" s="43"/>
      <c r="AA44" s="43"/>
      <c r="AB44" s="43"/>
      <c r="AC44" s="43"/>
      <c r="AD44" s="43"/>
      <c r="AE44" s="43"/>
      <c r="AF44" s="43"/>
      <c r="AG44" s="43"/>
      <c r="AH44" s="43"/>
      <c r="AI44" s="43"/>
      <c r="AJ44" s="43"/>
      <c r="AK44" s="43"/>
      <c r="AL44" s="43"/>
      <c r="AM44" s="43"/>
      <c r="AN44" s="43"/>
      <c r="AO44" s="43"/>
      <c r="AP44" s="43"/>
      <c r="AQ44" s="43"/>
      <c r="AT44" s="44">
        <v>14</v>
      </c>
      <c r="AU44" s="44">
        <v>3</v>
      </c>
      <c r="AV44" s="45">
        <f t="shared" si="1"/>
        <v>2.2000000000000002</v>
      </c>
      <c r="AW44" s="45">
        <f t="shared" si="4"/>
        <v>2.2000000000000002</v>
      </c>
      <c r="AX44" s="46">
        <f t="shared" si="2"/>
        <v>1.1661903789690602</v>
      </c>
      <c r="AY44" s="89">
        <f t="shared" si="3"/>
        <v>1</v>
      </c>
    </row>
    <row r="45" spans="18:51" x14ac:dyDescent="0.3">
      <c r="R45" s="40" t="s">
        <v>139</v>
      </c>
      <c r="S45" s="41">
        <v>4</v>
      </c>
      <c r="T45" s="42">
        <v>4</v>
      </c>
      <c r="U45" s="41">
        <v>4</v>
      </c>
      <c r="V45" s="42">
        <v>1</v>
      </c>
      <c r="W45" s="41">
        <v>5</v>
      </c>
      <c r="X45" s="43"/>
      <c r="Y45" s="43"/>
      <c r="Z45" s="43"/>
      <c r="AA45" s="43"/>
      <c r="AB45" s="43"/>
      <c r="AC45" s="43"/>
      <c r="AD45" s="43"/>
      <c r="AE45" s="43"/>
      <c r="AF45" s="43"/>
      <c r="AG45" s="43"/>
      <c r="AH45" s="43"/>
      <c r="AI45" s="43"/>
      <c r="AJ45" s="43"/>
      <c r="AK45" s="43"/>
      <c r="AL45" s="43"/>
      <c r="AM45" s="43"/>
      <c r="AN45" s="43"/>
      <c r="AO45" s="43"/>
      <c r="AP45" s="43"/>
      <c r="AQ45" s="43"/>
      <c r="AT45" s="44">
        <v>73</v>
      </c>
      <c r="AU45" s="44">
        <v>8</v>
      </c>
      <c r="AV45" s="45">
        <f t="shared" si="1"/>
        <v>3.6</v>
      </c>
      <c r="AW45" s="45">
        <f t="shared" si="4"/>
        <v>3.6</v>
      </c>
      <c r="AX45" s="46">
        <f t="shared" si="2"/>
        <v>1.3564659966250536</v>
      </c>
      <c r="AY45" s="89">
        <f t="shared" si="3"/>
        <v>1</v>
      </c>
    </row>
    <row r="46" spans="18:51" x14ac:dyDescent="0.3">
      <c r="R46" s="40" t="s">
        <v>140</v>
      </c>
      <c r="S46" s="41"/>
      <c r="T46" s="42">
        <v>2</v>
      </c>
      <c r="U46" s="41">
        <v>1</v>
      </c>
      <c r="V46" s="42">
        <v>1</v>
      </c>
      <c r="W46" s="41">
        <v>1</v>
      </c>
      <c r="X46" s="43"/>
      <c r="Y46" s="43"/>
      <c r="Z46" s="43"/>
      <c r="AA46" s="43"/>
      <c r="AB46" s="43"/>
      <c r="AC46" s="43"/>
      <c r="AD46" s="43"/>
      <c r="AE46" s="43"/>
      <c r="AF46" s="43"/>
      <c r="AG46" s="43"/>
      <c r="AH46" s="43"/>
      <c r="AI46" s="43"/>
      <c r="AJ46" s="43"/>
      <c r="AK46" s="43"/>
      <c r="AL46" s="43"/>
      <c r="AM46" s="43"/>
      <c r="AN46" s="43"/>
      <c r="AO46" s="43"/>
      <c r="AP46" s="43"/>
      <c r="AQ46" s="43"/>
      <c r="AT46" s="44">
        <v>63</v>
      </c>
      <c r="AU46" s="44">
        <v>8</v>
      </c>
      <c r="AV46" s="45">
        <f t="shared" si="1"/>
        <v>1.25</v>
      </c>
      <c r="AW46" s="45">
        <f t="shared" si="4"/>
        <v>1.25</v>
      </c>
      <c r="AX46" s="46">
        <f t="shared" si="2"/>
        <v>0.4330127018922193</v>
      </c>
      <c r="AY46" s="89">
        <f t="shared" si="3"/>
        <v>1</v>
      </c>
    </row>
    <row r="47" spans="18:51" x14ac:dyDescent="0.3">
      <c r="R47" s="40" t="s">
        <v>141</v>
      </c>
      <c r="S47" s="41">
        <v>5</v>
      </c>
      <c r="T47" s="42">
        <v>4</v>
      </c>
      <c r="U47" s="41">
        <v>5</v>
      </c>
      <c r="V47" s="42">
        <v>3</v>
      </c>
      <c r="W47" s="41">
        <v>4</v>
      </c>
      <c r="X47" s="43"/>
      <c r="Y47" s="43"/>
      <c r="Z47" s="43"/>
      <c r="AA47" s="43"/>
      <c r="AB47" s="43"/>
      <c r="AC47" s="43"/>
      <c r="AD47" s="43"/>
      <c r="AE47" s="43"/>
      <c r="AF47" s="43"/>
      <c r="AG47" s="43"/>
      <c r="AH47" s="43"/>
      <c r="AI47" s="43"/>
      <c r="AJ47" s="43"/>
      <c r="AK47" s="43"/>
      <c r="AL47" s="43"/>
      <c r="AM47" s="43"/>
      <c r="AN47" s="43"/>
      <c r="AO47" s="43"/>
      <c r="AP47" s="43"/>
      <c r="AQ47" s="43"/>
      <c r="AT47" s="44">
        <v>23</v>
      </c>
      <c r="AU47" s="44">
        <v>3</v>
      </c>
      <c r="AV47" s="45">
        <f t="shared" si="1"/>
        <v>4.2</v>
      </c>
      <c r="AW47" s="45">
        <f t="shared" si="4"/>
        <v>4.2</v>
      </c>
      <c r="AX47" s="46">
        <f t="shared" si="2"/>
        <v>0.74833147735478833</v>
      </c>
      <c r="AY47" s="89">
        <f t="shared" si="3"/>
        <v>3</v>
      </c>
    </row>
    <row r="48" spans="18:51" x14ac:dyDescent="0.3">
      <c r="R48" s="40" t="s">
        <v>459</v>
      </c>
      <c r="S48" s="41">
        <v>4</v>
      </c>
      <c r="T48" s="42">
        <v>5</v>
      </c>
      <c r="U48" s="41">
        <v>5</v>
      </c>
      <c r="V48" s="42">
        <v>3</v>
      </c>
      <c r="W48" s="41">
        <v>4</v>
      </c>
      <c r="X48" s="43"/>
      <c r="Y48" s="43"/>
      <c r="Z48" s="43"/>
      <c r="AA48" s="43"/>
      <c r="AB48" s="43"/>
      <c r="AC48" s="43"/>
      <c r="AD48" s="43"/>
      <c r="AE48" s="43"/>
      <c r="AF48" s="43"/>
      <c r="AG48" s="43"/>
      <c r="AH48" s="43"/>
      <c r="AI48" s="43"/>
      <c r="AJ48" s="43"/>
      <c r="AK48" s="43"/>
      <c r="AL48" s="43"/>
      <c r="AM48" s="43"/>
      <c r="AN48" s="43"/>
      <c r="AO48" s="43"/>
      <c r="AP48" s="43"/>
      <c r="AQ48" s="43"/>
      <c r="AT48" s="44">
        <v>24</v>
      </c>
      <c r="AU48" s="44">
        <v>3</v>
      </c>
      <c r="AV48" s="45">
        <f t="shared" si="1"/>
        <v>4.2</v>
      </c>
      <c r="AW48" s="45">
        <f t="shared" si="4"/>
        <v>4.2</v>
      </c>
      <c r="AX48" s="46">
        <f t="shared" si="2"/>
        <v>0.74833147735478833</v>
      </c>
      <c r="AY48" s="89">
        <f t="shared" si="3"/>
        <v>3</v>
      </c>
    </row>
    <row r="49" spans="18:51" x14ac:dyDescent="0.3">
      <c r="R49" s="40" t="s">
        <v>460</v>
      </c>
      <c r="S49" s="41">
        <v>3</v>
      </c>
      <c r="T49" s="42">
        <v>4</v>
      </c>
      <c r="U49" s="41">
        <v>5</v>
      </c>
      <c r="V49" s="42">
        <v>1</v>
      </c>
      <c r="W49" s="41">
        <v>5</v>
      </c>
      <c r="X49" s="43"/>
      <c r="Y49" s="43"/>
      <c r="Z49" s="43"/>
      <c r="AA49" s="43"/>
      <c r="AB49" s="43"/>
      <c r="AC49" s="43"/>
      <c r="AD49" s="43"/>
      <c r="AE49" s="43"/>
      <c r="AF49" s="43"/>
      <c r="AG49" s="43"/>
      <c r="AH49" s="43"/>
      <c r="AI49" s="43"/>
      <c r="AJ49" s="43"/>
      <c r="AK49" s="43"/>
      <c r="AL49" s="43"/>
      <c r="AM49" s="43"/>
      <c r="AN49" s="43"/>
      <c r="AO49" s="43"/>
      <c r="AP49" s="43"/>
      <c r="AQ49" s="43"/>
      <c r="AT49" s="44">
        <v>71</v>
      </c>
      <c r="AU49" s="44">
        <v>8</v>
      </c>
      <c r="AV49" s="45">
        <f t="shared" si="1"/>
        <v>3.6</v>
      </c>
      <c r="AW49" s="45">
        <f t="shared" si="4"/>
        <v>3.6</v>
      </c>
      <c r="AX49" s="46">
        <f t="shared" si="2"/>
        <v>1.4966629547095767</v>
      </c>
      <c r="AY49" s="89">
        <f t="shared" si="3"/>
        <v>1</v>
      </c>
    </row>
    <row r="50" spans="18:51" x14ac:dyDescent="0.3">
      <c r="R50" s="40" t="s">
        <v>461</v>
      </c>
      <c r="S50" s="41">
        <v>4</v>
      </c>
      <c r="T50" s="42">
        <v>4</v>
      </c>
      <c r="U50" s="41">
        <v>4</v>
      </c>
      <c r="V50" s="42">
        <v>2</v>
      </c>
      <c r="W50" s="41">
        <v>5</v>
      </c>
      <c r="X50" s="43"/>
      <c r="Y50" s="43"/>
      <c r="Z50" s="43"/>
      <c r="AA50" s="43"/>
      <c r="AB50" s="43"/>
      <c r="AC50" s="43"/>
      <c r="AD50" s="43"/>
      <c r="AE50" s="43"/>
      <c r="AF50" s="43"/>
      <c r="AG50" s="43"/>
      <c r="AH50" s="43"/>
      <c r="AI50" s="43"/>
      <c r="AJ50" s="43"/>
      <c r="AK50" s="43"/>
      <c r="AL50" s="43"/>
      <c r="AM50" s="43"/>
      <c r="AN50" s="43"/>
      <c r="AO50" s="43"/>
      <c r="AP50" s="43"/>
      <c r="AQ50" s="43"/>
      <c r="AT50" s="44">
        <v>37</v>
      </c>
      <c r="AU50" s="44">
        <v>5</v>
      </c>
      <c r="AV50" s="45">
        <f t="shared" si="1"/>
        <v>3.8</v>
      </c>
      <c r="AW50" s="45">
        <f t="shared" si="4"/>
        <v>3.8</v>
      </c>
      <c r="AX50" s="46">
        <f t="shared" si="2"/>
        <v>0.9797958971132712</v>
      </c>
      <c r="AY50" s="89">
        <f t="shared" si="3"/>
        <v>2</v>
      </c>
    </row>
    <row r="51" spans="18:51" x14ac:dyDescent="0.3">
      <c r="R51" s="40" t="s">
        <v>462</v>
      </c>
      <c r="S51" s="41">
        <v>3</v>
      </c>
      <c r="T51" s="42">
        <v>2</v>
      </c>
      <c r="U51" s="41">
        <v>1</v>
      </c>
      <c r="V51" s="42">
        <v>4</v>
      </c>
      <c r="W51" s="41">
        <v>1</v>
      </c>
      <c r="X51" s="43"/>
      <c r="Y51" s="43"/>
      <c r="Z51" s="43"/>
      <c r="AA51" s="43"/>
      <c r="AB51" s="43"/>
      <c r="AC51" s="43"/>
      <c r="AD51" s="43"/>
      <c r="AE51" s="43"/>
      <c r="AF51" s="43"/>
      <c r="AG51" s="43"/>
      <c r="AH51" s="43"/>
      <c r="AI51" s="43"/>
      <c r="AJ51" s="43"/>
      <c r="AK51" s="43"/>
      <c r="AL51" s="43"/>
      <c r="AM51" s="43"/>
      <c r="AN51" s="43"/>
      <c r="AO51" s="43"/>
      <c r="AP51" s="43"/>
      <c r="AQ51" s="43"/>
      <c r="AT51" s="44">
        <v>16</v>
      </c>
      <c r="AU51" s="44">
        <v>3</v>
      </c>
      <c r="AV51" s="45">
        <f t="shared" si="1"/>
        <v>2.2000000000000002</v>
      </c>
      <c r="AW51" s="45">
        <f t="shared" si="4"/>
        <v>2.2000000000000002</v>
      </c>
      <c r="AX51" s="46">
        <f t="shared" si="2"/>
        <v>1.1661903789690602</v>
      </c>
      <c r="AY51" s="89">
        <f t="shared" si="3"/>
        <v>1</v>
      </c>
    </row>
    <row r="52" spans="18:51" x14ac:dyDescent="0.3">
      <c r="R52" s="40" t="s">
        <v>463</v>
      </c>
      <c r="S52" s="41">
        <v>3</v>
      </c>
      <c r="T52" s="42">
        <v>5</v>
      </c>
      <c r="U52" s="41">
        <v>5</v>
      </c>
      <c r="V52" s="42">
        <v>1</v>
      </c>
      <c r="W52" s="41">
        <v>5</v>
      </c>
      <c r="X52" s="43"/>
      <c r="Y52" s="43"/>
      <c r="Z52" s="43"/>
      <c r="AA52" s="43"/>
      <c r="AB52" s="43"/>
      <c r="AC52" s="43"/>
      <c r="AD52" s="43"/>
      <c r="AE52" s="43"/>
      <c r="AF52" s="43"/>
      <c r="AG52" s="43"/>
      <c r="AH52" s="43"/>
      <c r="AI52" s="43"/>
      <c r="AJ52" s="43"/>
      <c r="AK52" s="43"/>
      <c r="AL52" s="43"/>
      <c r="AM52" s="43"/>
      <c r="AN52" s="43"/>
      <c r="AO52" s="43"/>
      <c r="AP52" s="43"/>
      <c r="AQ52" s="43"/>
      <c r="AT52" s="44">
        <v>4</v>
      </c>
      <c r="AU52" s="44">
        <v>1</v>
      </c>
      <c r="AV52" s="45">
        <f t="shared" si="1"/>
        <v>3.8</v>
      </c>
      <c r="AW52" s="45">
        <f t="shared" si="4"/>
        <v>3.8</v>
      </c>
      <c r="AX52" s="46">
        <f t="shared" si="2"/>
        <v>1.6</v>
      </c>
      <c r="AY52" s="89">
        <f t="shared" si="3"/>
        <v>1</v>
      </c>
    </row>
    <row r="53" spans="18:51" x14ac:dyDescent="0.3">
      <c r="R53" s="40" t="s">
        <v>464</v>
      </c>
      <c r="S53" s="41">
        <v>3</v>
      </c>
      <c r="T53" s="42">
        <v>4</v>
      </c>
      <c r="U53" s="41">
        <v>5</v>
      </c>
      <c r="V53" s="42">
        <v>1</v>
      </c>
      <c r="W53" s="41">
        <v>4</v>
      </c>
      <c r="X53" s="43"/>
      <c r="Y53" s="43"/>
      <c r="Z53" s="43"/>
      <c r="AA53" s="43"/>
      <c r="AB53" s="43"/>
      <c r="AC53" s="43"/>
      <c r="AD53" s="43"/>
      <c r="AE53" s="43"/>
      <c r="AF53" s="43"/>
      <c r="AG53" s="43"/>
      <c r="AH53" s="43"/>
      <c r="AI53" s="43"/>
      <c r="AJ53" s="43"/>
      <c r="AK53" s="43"/>
      <c r="AL53" s="43"/>
      <c r="AM53" s="43"/>
      <c r="AN53" s="43"/>
      <c r="AO53" s="43"/>
      <c r="AP53" s="43"/>
      <c r="AQ53" s="43"/>
      <c r="AS53" s="38" t="s">
        <v>143</v>
      </c>
      <c r="AT53" s="44">
        <v>31</v>
      </c>
      <c r="AU53" s="44">
        <v>4</v>
      </c>
      <c r="AV53" s="45">
        <f t="shared" si="1"/>
        <v>3.4</v>
      </c>
      <c r="AW53" s="45">
        <f t="shared" si="4"/>
        <v>2.6</v>
      </c>
      <c r="AX53" s="46">
        <f t="shared" si="2"/>
        <v>1.3564659966250536</v>
      </c>
      <c r="AY53" s="89">
        <f t="shared" si="3"/>
        <v>1</v>
      </c>
    </row>
    <row r="54" spans="18:51" x14ac:dyDescent="0.3">
      <c r="R54" s="40" t="s">
        <v>465</v>
      </c>
      <c r="S54" s="41">
        <v>3</v>
      </c>
      <c r="T54" s="42">
        <v>5</v>
      </c>
      <c r="U54" s="41">
        <v>5</v>
      </c>
      <c r="V54" s="42">
        <v>1</v>
      </c>
      <c r="W54" s="41">
        <v>5</v>
      </c>
      <c r="X54" s="43"/>
      <c r="Y54" s="43"/>
      <c r="Z54" s="43"/>
      <c r="AA54" s="43"/>
      <c r="AB54" s="43"/>
      <c r="AC54" s="43"/>
      <c r="AD54" s="43"/>
      <c r="AE54" s="43"/>
      <c r="AF54" s="43"/>
      <c r="AG54" s="43"/>
      <c r="AH54" s="43"/>
      <c r="AI54" s="43"/>
      <c r="AJ54" s="43"/>
      <c r="AK54" s="43"/>
      <c r="AL54" s="43"/>
      <c r="AM54" s="43"/>
      <c r="AN54" s="43"/>
      <c r="AO54" s="43"/>
      <c r="AP54" s="43"/>
      <c r="AQ54" s="43"/>
      <c r="AT54" s="44">
        <v>17</v>
      </c>
      <c r="AU54" s="44">
        <v>3</v>
      </c>
      <c r="AV54" s="45">
        <f t="shared" si="1"/>
        <v>3.8</v>
      </c>
      <c r="AW54" s="45">
        <f t="shared" si="4"/>
        <v>3.8</v>
      </c>
      <c r="AX54" s="46">
        <f t="shared" si="2"/>
        <v>1.6</v>
      </c>
      <c r="AY54" s="89">
        <f t="shared" si="3"/>
        <v>1</v>
      </c>
    </row>
    <row r="55" spans="18:51" x14ac:dyDescent="0.3">
      <c r="R55" s="40" t="s">
        <v>466</v>
      </c>
      <c r="S55" s="41">
        <v>3</v>
      </c>
      <c r="T55" s="42">
        <v>4</v>
      </c>
      <c r="U55" s="41">
        <v>5</v>
      </c>
      <c r="V55" s="42">
        <v>1</v>
      </c>
      <c r="W55" s="41">
        <v>4</v>
      </c>
      <c r="X55" s="43"/>
      <c r="Y55" s="43"/>
      <c r="Z55" s="43"/>
      <c r="AA55" s="43"/>
      <c r="AB55" s="43"/>
      <c r="AC55" s="43"/>
      <c r="AD55" s="43"/>
      <c r="AE55" s="43"/>
      <c r="AF55" s="43"/>
      <c r="AG55" s="43"/>
      <c r="AH55" s="43"/>
      <c r="AI55" s="43"/>
      <c r="AJ55" s="43"/>
      <c r="AK55" s="43"/>
      <c r="AL55" s="43"/>
      <c r="AM55" s="43"/>
      <c r="AN55" s="43"/>
      <c r="AO55" s="43"/>
      <c r="AP55" s="43"/>
      <c r="AQ55" s="43"/>
      <c r="AT55" s="44">
        <v>28</v>
      </c>
      <c r="AU55" s="44">
        <v>4</v>
      </c>
      <c r="AV55" s="45">
        <f t="shared" si="1"/>
        <v>3.4</v>
      </c>
      <c r="AW55" s="45">
        <f t="shared" si="4"/>
        <v>3.4</v>
      </c>
      <c r="AX55" s="46">
        <f t="shared" si="2"/>
        <v>1.3564659966250536</v>
      </c>
      <c r="AY55" s="89">
        <f t="shared" si="3"/>
        <v>1</v>
      </c>
    </row>
    <row r="56" spans="18:51" x14ac:dyDescent="0.3">
      <c r="R56" s="40" t="s">
        <v>467</v>
      </c>
      <c r="S56" s="41">
        <v>5</v>
      </c>
      <c r="T56" s="42">
        <v>4</v>
      </c>
      <c r="U56" s="41">
        <v>5</v>
      </c>
      <c r="V56" s="42">
        <v>3</v>
      </c>
      <c r="W56" s="41">
        <v>5</v>
      </c>
      <c r="X56" s="43"/>
      <c r="Y56" s="43"/>
      <c r="Z56" s="43"/>
      <c r="AA56" s="43"/>
      <c r="AB56" s="43"/>
      <c r="AC56" s="43"/>
      <c r="AD56" s="43"/>
      <c r="AE56" s="43"/>
      <c r="AF56" s="43"/>
      <c r="AG56" s="43"/>
      <c r="AH56" s="43"/>
      <c r="AI56" s="43"/>
      <c r="AJ56" s="43"/>
      <c r="AK56" s="43"/>
      <c r="AL56" s="43"/>
      <c r="AM56" s="43"/>
      <c r="AN56" s="43"/>
      <c r="AO56" s="43"/>
      <c r="AP56" s="43"/>
      <c r="AQ56" s="43"/>
      <c r="AT56" s="44">
        <v>58</v>
      </c>
      <c r="AU56" s="44">
        <v>7</v>
      </c>
      <c r="AV56" s="45">
        <f t="shared" si="1"/>
        <v>4.4000000000000004</v>
      </c>
      <c r="AW56" s="45">
        <f t="shared" si="4"/>
        <v>4.4000000000000004</v>
      </c>
      <c r="AX56" s="46">
        <f t="shared" si="2"/>
        <v>0.8</v>
      </c>
      <c r="AY56" s="89">
        <f t="shared" si="3"/>
        <v>3</v>
      </c>
    </row>
    <row r="57" spans="18:51" x14ac:dyDescent="0.3">
      <c r="R57" s="40" t="s">
        <v>468</v>
      </c>
      <c r="S57" s="41">
        <v>5</v>
      </c>
      <c r="T57" s="42">
        <v>5</v>
      </c>
      <c r="U57" s="41">
        <v>5</v>
      </c>
      <c r="V57" s="42">
        <v>3</v>
      </c>
      <c r="W57" s="41">
        <v>5</v>
      </c>
      <c r="X57" s="43"/>
      <c r="Y57" s="43"/>
      <c r="Z57" s="43"/>
      <c r="AA57" s="43"/>
      <c r="AB57" s="43"/>
      <c r="AC57" s="43"/>
      <c r="AD57" s="43"/>
      <c r="AE57" s="43"/>
      <c r="AF57" s="43"/>
      <c r="AG57" s="43"/>
      <c r="AH57" s="43"/>
      <c r="AI57" s="43"/>
      <c r="AJ57" s="43"/>
      <c r="AK57" s="43"/>
      <c r="AL57" s="43"/>
      <c r="AM57" s="43"/>
      <c r="AN57" s="43"/>
      <c r="AO57" s="43"/>
      <c r="AP57" s="43"/>
      <c r="AQ57" s="43"/>
      <c r="AT57" s="44">
        <v>43</v>
      </c>
      <c r="AU57" s="44">
        <v>6</v>
      </c>
      <c r="AV57" s="45">
        <f t="shared" si="1"/>
        <v>4.5999999999999996</v>
      </c>
      <c r="AW57" s="45">
        <f t="shared" si="4"/>
        <v>4.5999999999999996</v>
      </c>
      <c r="AX57" s="46">
        <f t="shared" si="2"/>
        <v>0.8</v>
      </c>
      <c r="AY57" s="89">
        <f t="shared" si="3"/>
        <v>3</v>
      </c>
    </row>
    <row r="58" spans="18:51" x14ac:dyDescent="0.3">
      <c r="R58" s="40" t="s">
        <v>469</v>
      </c>
      <c r="S58" s="41">
        <v>5</v>
      </c>
      <c r="T58" s="42">
        <v>4</v>
      </c>
      <c r="U58" s="41">
        <v>5</v>
      </c>
      <c r="V58" s="42">
        <v>3</v>
      </c>
      <c r="W58" s="41">
        <v>4</v>
      </c>
      <c r="X58" s="43"/>
      <c r="Y58" s="43"/>
      <c r="Z58" s="43"/>
      <c r="AA58" s="43"/>
      <c r="AB58" s="43"/>
      <c r="AC58" s="43"/>
      <c r="AD58" s="43"/>
      <c r="AE58" s="43"/>
      <c r="AF58" s="43"/>
      <c r="AG58" s="43"/>
      <c r="AH58" s="43"/>
      <c r="AI58" s="43"/>
      <c r="AJ58" s="43"/>
      <c r="AK58" s="43"/>
      <c r="AL58" s="43"/>
      <c r="AM58" s="43"/>
      <c r="AN58" s="43"/>
      <c r="AO58" s="43"/>
      <c r="AP58" s="43"/>
      <c r="AQ58" s="43"/>
      <c r="AT58" s="44">
        <v>48</v>
      </c>
      <c r="AU58" s="44">
        <v>6</v>
      </c>
      <c r="AV58" s="45">
        <f t="shared" si="1"/>
        <v>4.2</v>
      </c>
      <c r="AW58" s="45">
        <f t="shared" si="4"/>
        <v>4.2</v>
      </c>
      <c r="AX58" s="46">
        <f t="shared" si="2"/>
        <v>0.74833147735478833</v>
      </c>
      <c r="AY58" s="89">
        <f t="shared" si="3"/>
        <v>3</v>
      </c>
    </row>
    <row r="59" spans="18:51" x14ac:dyDescent="0.3">
      <c r="R59" s="40" t="s">
        <v>470</v>
      </c>
      <c r="S59" s="41">
        <v>4</v>
      </c>
      <c r="T59" s="42">
        <v>5</v>
      </c>
      <c r="U59" s="41">
        <v>5</v>
      </c>
      <c r="V59" s="42">
        <v>3</v>
      </c>
      <c r="W59" s="41">
        <v>4</v>
      </c>
      <c r="X59" s="43"/>
      <c r="Y59" s="43"/>
      <c r="Z59" s="43"/>
      <c r="AA59" s="43"/>
      <c r="AB59" s="43"/>
      <c r="AC59" s="43"/>
      <c r="AD59" s="43"/>
      <c r="AE59" s="43"/>
      <c r="AF59" s="43"/>
      <c r="AG59" s="43"/>
      <c r="AH59" s="43"/>
      <c r="AI59" s="43"/>
      <c r="AJ59" s="43"/>
      <c r="AK59" s="43"/>
      <c r="AL59" s="43"/>
      <c r="AM59" s="43"/>
      <c r="AN59" s="43"/>
      <c r="AO59" s="43"/>
      <c r="AP59" s="43"/>
      <c r="AQ59" s="43"/>
      <c r="AT59" s="44">
        <v>74</v>
      </c>
      <c r="AU59" s="44">
        <v>8</v>
      </c>
      <c r="AV59" s="45">
        <f t="shared" si="1"/>
        <v>4.2</v>
      </c>
      <c r="AW59" s="45">
        <f t="shared" si="4"/>
        <v>4.2</v>
      </c>
      <c r="AX59" s="46">
        <f t="shared" si="2"/>
        <v>0.74833147735478833</v>
      </c>
      <c r="AY59" s="89">
        <f t="shared" si="3"/>
        <v>3</v>
      </c>
    </row>
    <row r="60" spans="18:51" x14ac:dyDescent="0.3">
      <c r="R60" s="40" t="s">
        <v>471</v>
      </c>
      <c r="S60" s="41">
        <v>3</v>
      </c>
      <c r="T60" s="42">
        <v>4</v>
      </c>
      <c r="U60" s="41">
        <v>5</v>
      </c>
      <c r="V60" s="42">
        <v>1</v>
      </c>
      <c r="W60" s="41">
        <v>5</v>
      </c>
      <c r="X60" s="43"/>
      <c r="Y60" s="43"/>
      <c r="Z60" s="43"/>
      <c r="AA60" s="43"/>
      <c r="AB60" s="43"/>
      <c r="AC60" s="43"/>
      <c r="AD60" s="43"/>
      <c r="AE60" s="43"/>
      <c r="AF60" s="43"/>
      <c r="AG60" s="43"/>
      <c r="AH60" s="43"/>
      <c r="AI60" s="43"/>
      <c r="AJ60" s="43"/>
      <c r="AK60" s="43"/>
      <c r="AL60" s="43"/>
      <c r="AM60" s="43"/>
      <c r="AN60" s="43"/>
      <c r="AO60" s="43"/>
      <c r="AP60" s="43"/>
      <c r="AQ60" s="43"/>
      <c r="AT60" s="44">
        <v>76</v>
      </c>
      <c r="AU60" s="44">
        <v>8</v>
      </c>
      <c r="AV60" s="45">
        <f t="shared" si="1"/>
        <v>3.6</v>
      </c>
      <c r="AW60" s="45">
        <f t="shared" si="4"/>
        <v>3.6</v>
      </c>
      <c r="AX60" s="46">
        <f t="shared" si="2"/>
        <v>1.4966629547095767</v>
      </c>
      <c r="AY60" s="89">
        <f t="shared" si="3"/>
        <v>1</v>
      </c>
    </row>
    <row r="61" spans="18:51" x14ac:dyDescent="0.3">
      <c r="R61" s="40" t="s">
        <v>472</v>
      </c>
      <c r="S61" s="41">
        <v>4</v>
      </c>
      <c r="T61" s="42">
        <v>4</v>
      </c>
      <c r="U61" s="41">
        <v>4</v>
      </c>
      <c r="V61" s="42">
        <v>2</v>
      </c>
      <c r="W61" s="41">
        <v>5</v>
      </c>
      <c r="X61" s="43"/>
      <c r="Y61" s="43"/>
      <c r="Z61" s="43"/>
      <c r="AA61" s="43"/>
      <c r="AB61" s="43"/>
      <c r="AC61" s="43"/>
      <c r="AD61" s="43"/>
      <c r="AE61" s="43"/>
      <c r="AF61" s="43"/>
      <c r="AG61" s="43"/>
      <c r="AH61" s="43"/>
      <c r="AI61" s="43"/>
      <c r="AJ61" s="43"/>
      <c r="AK61" s="43"/>
      <c r="AL61" s="43"/>
      <c r="AM61" s="43"/>
      <c r="AN61" s="43"/>
      <c r="AO61" s="43"/>
      <c r="AP61" s="43"/>
      <c r="AQ61" s="43"/>
      <c r="AS61" s="38" t="s">
        <v>143</v>
      </c>
      <c r="AT61" s="44">
        <v>64</v>
      </c>
      <c r="AU61" s="44">
        <v>8</v>
      </c>
      <c r="AV61" s="45">
        <f t="shared" si="1"/>
        <v>3.8</v>
      </c>
      <c r="AW61" s="45">
        <f t="shared" si="4"/>
        <v>2.2000000000000002</v>
      </c>
      <c r="AX61" s="46">
        <f t="shared" si="2"/>
        <v>0.9797958971132712</v>
      </c>
      <c r="AY61" s="89">
        <f t="shared" si="3"/>
        <v>2</v>
      </c>
    </row>
    <row r="62" spans="18:51" x14ac:dyDescent="0.3">
      <c r="R62" s="40" t="s">
        <v>473</v>
      </c>
      <c r="S62" s="41">
        <v>3</v>
      </c>
      <c r="T62" s="42">
        <v>2</v>
      </c>
      <c r="U62" s="41">
        <v>1</v>
      </c>
      <c r="V62" s="42">
        <v>4</v>
      </c>
      <c r="W62" s="41">
        <v>1</v>
      </c>
      <c r="X62" s="43"/>
      <c r="Y62" s="43"/>
      <c r="Z62" s="43"/>
      <c r="AA62" s="43"/>
      <c r="AB62" s="43"/>
      <c r="AC62" s="43"/>
      <c r="AD62" s="43"/>
      <c r="AE62" s="43"/>
      <c r="AF62" s="43"/>
      <c r="AG62" s="43"/>
      <c r="AH62" s="43"/>
      <c r="AI62" s="43"/>
      <c r="AJ62" s="43"/>
      <c r="AK62" s="43"/>
      <c r="AL62" s="43"/>
      <c r="AM62" s="43"/>
      <c r="AN62" s="43"/>
      <c r="AO62" s="43"/>
      <c r="AP62" s="43"/>
      <c r="AQ62" s="43"/>
      <c r="AT62" s="44">
        <v>8</v>
      </c>
      <c r="AU62" s="44">
        <v>2</v>
      </c>
      <c r="AV62" s="45">
        <f t="shared" si="1"/>
        <v>2.2000000000000002</v>
      </c>
      <c r="AW62" s="45">
        <f t="shared" si="4"/>
        <v>2.2000000000000002</v>
      </c>
      <c r="AX62" s="46">
        <f t="shared" si="2"/>
        <v>1.1661903789690602</v>
      </c>
      <c r="AY62" s="89">
        <f t="shared" si="3"/>
        <v>1</v>
      </c>
    </row>
    <row r="63" spans="18:51" x14ac:dyDescent="0.3">
      <c r="R63" s="40" t="s">
        <v>474</v>
      </c>
      <c r="S63" s="41">
        <v>5</v>
      </c>
      <c r="T63" s="42">
        <v>4</v>
      </c>
      <c r="U63" s="41">
        <v>5</v>
      </c>
      <c r="V63" s="42">
        <v>3</v>
      </c>
      <c r="W63" s="41">
        <v>4</v>
      </c>
      <c r="X63" s="43"/>
      <c r="Y63" s="43"/>
      <c r="Z63" s="43"/>
      <c r="AA63" s="43"/>
      <c r="AB63" s="43"/>
      <c r="AC63" s="43"/>
      <c r="AD63" s="43"/>
      <c r="AE63" s="43"/>
      <c r="AF63" s="43"/>
      <c r="AG63" s="43"/>
      <c r="AH63" s="43"/>
      <c r="AI63" s="43"/>
      <c r="AJ63" s="43"/>
      <c r="AK63" s="43"/>
      <c r="AL63" s="43"/>
      <c r="AM63" s="43"/>
      <c r="AN63" s="43"/>
      <c r="AO63" s="43"/>
      <c r="AP63" s="43"/>
      <c r="AQ63" s="43"/>
      <c r="AT63" s="44">
        <v>9</v>
      </c>
      <c r="AU63" s="44">
        <v>2</v>
      </c>
      <c r="AV63" s="45">
        <f t="shared" si="1"/>
        <v>4.2</v>
      </c>
      <c r="AW63" s="45">
        <f t="shared" si="4"/>
        <v>4.2</v>
      </c>
      <c r="AX63" s="46">
        <f t="shared" si="2"/>
        <v>0.74833147735478833</v>
      </c>
      <c r="AY63" s="89">
        <f t="shared" si="3"/>
        <v>3</v>
      </c>
    </row>
    <row r="64" spans="18:51" x14ac:dyDescent="0.3">
      <c r="R64" s="40" t="s">
        <v>475</v>
      </c>
      <c r="S64" s="41">
        <v>4</v>
      </c>
      <c r="T64" s="42">
        <v>5</v>
      </c>
      <c r="U64" s="41">
        <v>5</v>
      </c>
      <c r="V64" s="42">
        <v>4</v>
      </c>
      <c r="W64" s="41">
        <v>4</v>
      </c>
      <c r="X64" s="43"/>
      <c r="Y64" s="43"/>
      <c r="Z64" s="43"/>
      <c r="AA64" s="43"/>
      <c r="AB64" s="43"/>
      <c r="AC64" s="43"/>
      <c r="AD64" s="43"/>
      <c r="AE64" s="43"/>
      <c r="AF64" s="43"/>
      <c r="AG64" s="43"/>
      <c r="AH64" s="43"/>
      <c r="AI64" s="43"/>
      <c r="AJ64" s="43"/>
      <c r="AK64" s="43"/>
      <c r="AL64" s="43"/>
      <c r="AM64" s="43"/>
      <c r="AN64" s="43"/>
      <c r="AO64" s="43"/>
      <c r="AP64" s="43"/>
      <c r="AQ64" s="43"/>
      <c r="AT64" s="44">
        <v>20</v>
      </c>
      <c r="AU64" s="44">
        <v>3</v>
      </c>
      <c r="AV64" s="45">
        <f t="shared" si="1"/>
        <v>4.4000000000000004</v>
      </c>
      <c r="AW64" s="45">
        <f t="shared" si="4"/>
        <v>4.4000000000000004</v>
      </c>
      <c r="AX64" s="46">
        <f t="shared" si="2"/>
        <v>0.4898979485566356</v>
      </c>
      <c r="AY64" s="89">
        <f t="shared" si="3"/>
        <v>4</v>
      </c>
    </row>
    <row r="65" spans="18:51" x14ac:dyDescent="0.3">
      <c r="R65" s="40" t="s">
        <v>476</v>
      </c>
      <c r="S65" s="41">
        <v>3</v>
      </c>
      <c r="T65" s="42">
        <v>4</v>
      </c>
      <c r="U65" s="41">
        <v>5</v>
      </c>
      <c r="V65" s="42">
        <v>1</v>
      </c>
      <c r="W65" s="41">
        <v>5</v>
      </c>
      <c r="X65" s="43"/>
      <c r="Y65" s="43"/>
      <c r="Z65" s="43"/>
      <c r="AA65" s="43"/>
      <c r="AB65" s="43"/>
      <c r="AC65" s="43"/>
      <c r="AD65" s="43"/>
      <c r="AE65" s="43"/>
      <c r="AF65" s="43"/>
      <c r="AG65" s="43"/>
      <c r="AH65" s="43"/>
      <c r="AI65" s="43"/>
      <c r="AJ65" s="43"/>
      <c r="AK65" s="43"/>
      <c r="AL65" s="43"/>
      <c r="AM65" s="43"/>
      <c r="AN65" s="43"/>
      <c r="AO65" s="43"/>
      <c r="AP65" s="43"/>
      <c r="AQ65" s="43"/>
      <c r="AT65" s="44">
        <v>34</v>
      </c>
      <c r="AU65" s="44">
        <v>5</v>
      </c>
      <c r="AV65" s="45">
        <f t="shared" si="1"/>
        <v>3.6</v>
      </c>
      <c r="AW65" s="45">
        <f t="shared" si="4"/>
        <v>3.6</v>
      </c>
      <c r="AX65" s="46">
        <f t="shared" si="2"/>
        <v>1.4966629547095767</v>
      </c>
      <c r="AY65" s="89">
        <f t="shared" si="3"/>
        <v>1</v>
      </c>
    </row>
    <row r="66" spans="18:51" x14ac:dyDescent="0.3">
      <c r="R66" s="87" t="s">
        <v>477</v>
      </c>
      <c r="S66" s="41">
        <v>4</v>
      </c>
      <c r="T66" s="42">
        <v>4</v>
      </c>
      <c r="U66" s="41">
        <v>4</v>
      </c>
      <c r="V66" s="42">
        <v>2</v>
      </c>
      <c r="W66" s="41">
        <v>5</v>
      </c>
      <c r="X66" s="43"/>
      <c r="Y66" s="43"/>
      <c r="Z66" s="43"/>
      <c r="AA66" s="43"/>
      <c r="AB66" s="43"/>
      <c r="AC66" s="43"/>
      <c r="AD66" s="43"/>
      <c r="AE66" s="43"/>
      <c r="AF66" s="43"/>
      <c r="AG66" s="43"/>
      <c r="AH66" s="43"/>
      <c r="AI66" s="43"/>
      <c r="AJ66" s="43"/>
      <c r="AK66" s="43"/>
      <c r="AL66" s="43"/>
      <c r="AM66" s="43"/>
      <c r="AN66" s="43"/>
      <c r="AO66" s="43"/>
      <c r="AP66" s="43"/>
      <c r="AQ66" s="43"/>
      <c r="AS66" s="38" t="s">
        <v>457</v>
      </c>
      <c r="AT66" s="44">
        <v>60</v>
      </c>
      <c r="AU66" s="44"/>
      <c r="AV66" s="45">
        <f t="shared" si="1"/>
        <v>3.8</v>
      </c>
      <c r="AW66" s="45">
        <f t="shared" si="4"/>
        <v>3.8</v>
      </c>
      <c r="AX66" s="46">
        <f t="shared" si="2"/>
        <v>0.9797958971132712</v>
      </c>
      <c r="AY66" s="89">
        <f t="shared" ref="AY66:AY80" si="5">IF(COUNTIF($S66:$AQ66,"&gt;0") &gt; 0, MIN($S66:$AQ66), "")</f>
        <v>2</v>
      </c>
    </row>
    <row r="67" spans="18:51" x14ac:dyDescent="0.3">
      <c r="R67" s="87" t="s">
        <v>478</v>
      </c>
      <c r="S67" s="41">
        <v>3</v>
      </c>
      <c r="T67" s="42">
        <v>2</v>
      </c>
      <c r="U67" s="41">
        <v>1</v>
      </c>
      <c r="V67" s="42">
        <v>4</v>
      </c>
      <c r="W67" s="41">
        <v>1</v>
      </c>
      <c r="X67" s="43"/>
      <c r="Y67" s="43"/>
      <c r="Z67" s="43"/>
      <c r="AA67" s="43"/>
      <c r="AB67" s="43"/>
      <c r="AC67" s="43"/>
      <c r="AD67" s="43"/>
      <c r="AE67" s="43"/>
      <c r="AF67" s="43"/>
      <c r="AG67" s="43"/>
      <c r="AH67" s="43"/>
      <c r="AI67" s="43"/>
      <c r="AJ67" s="43"/>
      <c r="AK67" s="43"/>
      <c r="AL67" s="43"/>
      <c r="AM67" s="43"/>
      <c r="AN67" s="43"/>
      <c r="AO67" s="43"/>
      <c r="AP67" s="43"/>
      <c r="AQ67" s="43"/>
      <c r="AS67" s="38" t="s">
        <v>457</v>
      </c>
      <c r="AT67" s="44">
        <v>61</v>
      </c>
      <c r="AU67" s="44"/>
      <c r="AV67" s="45">
        <f t="shared" ref="AV67:AV80" si="6">IF(COUNTIF($S67:$AQ67,"&gt;0")&gt;0,SUM($S67:$AQ67)/COUNTIF($S67:$AQ67,"&gt;0"),"")</f>
        <v>2.2000000000000002</v>
      </c>
      <c r="AW67" s="45">
        <f t="shared" si="4"/>
        <v>2.2000000000000002</v>
      </c>
      <c r="AX67" s="46">
        <f t="shared" ref="AX67:AX80" si="7">IF(COUNTIF($S67:$AQ67,"&gt;0") &gt; 0, _xlfn.STDEV.P($S67:$AQ67), "")</f>
        <v>1.1661903789690602</v>
      </c>
      <c r="AY67" s="89">
        <f t="shared" si="5"/>
        <v>1</v>
      </c>
    </row>
    <row r="68" spans="18:51" x14ac:dyDescent="0.3">
      <c r="R68" s="87" t="s">
        <v>479</v>
      </c>
      <c r="S68" s="41">
        <v>3</v>
      </c>
      <c r="T68" s="42">
        <v>2</v>
      </c>
      <c r="U68" s="41">
        <v>1</v>
      </c>
      <c r="V68" s="42">
        <v>4</v>
      </c>
      <c r="W68" s="41">
        <v>1</v>
      </c>
      <c r="X68" s="43"/>
      <c r="Y68" s="43"/>
      <c r="Z68" s="43"/>
      <c r="AA68" s="43"/>
      <c r="AB68" s="43"/>
      <c r="AC68" s="43"/>
      <c r="AD68" s="43"/>
      <c r="AE68" s="43"/>
      <c r="AF68" s="43"/>
      <c r="AG68" s="43"/>
      <c r="AH68" s="43"/>
      <c r="AI68" s="43"/>
      <c r="AJ68" s="43"/>
      <c r="AK68" s="43"/>
      <c r="AL68" s="43"/>
      <c r="AM68" s="43"/>
      <c r="AN68" s="43"/>
      <c r="AO68" s="43"/>
      <c r="AP68" s="43"/>
      <c r="AQ68" s="43"/>
      <c r="AS68" s="38" t="s">
        <v>457</v>
      </c>
      <c r="AT68" s="44">
        <v>62</v>
      </c>
      <c r="AU68" s="44"/>
      <c r="AV68" s="45">
        <f t="shared" si="6"/>
        <v>2.2000000000000002</v>
      </c>
      <c r="AW68" s="45">
        <f t="shared" si="4"/>
        <v>2.2000000000000002</v>
      </c>
      <c r="AX68" s="46">
        <f t="shared" si="7"/>
        <v>1.1661903789690602</v>
      </c>
      <c r="AY68" s="89">
        <f t="shared" si="5"/>
        <v>1</v>
      </c>
    </row>
    <row r="69" spans="18:51" x14ac:dyDescent="0.3">
      <c r="R69" s="40" t="s">
        <v>480</v>
      </c>
      <c r="S69" s="41">
        <v>4</v>
      </c>
      <c r="T69" s="42">
        <v>4</v>
      </c>
      <c r="U69" s="41">
        <v>4</v>
      </c>
      <c r="V69" s="42">
        <v>1</v>
      </c>
      <c r="W69" s="41">
        <v>5</v>
      </c>
      <c r="X69" s="43"/>
      <c r="Y69" s="43"/>
      <c r="Z69" s="43"/>
      <c r="AA69" s="43"/>
      <c r="AB69" s="43"/>
      <c r="AC69" s="43"/>
      <c r="AD69" s="43"/>
      <c r="AE69" s="43"/>
      <c r="AF69" s="43"/>
      <c r="AG69" s="43"/>
      <c r="AH69" s="43"/>
      <c r="AI69" s="43"/>
      <c r="AJ69" s="43"/>
      <c r="AK69" s="43"/>
      <c r="AL69" s="43"/>
      <c r="AM69" s="43"/>
      <c r="AN69" s="43"/>
      <c r="AO69" s="43"/>
      <c r="AP69" s="43"/>
      <c r="AQ69" s="43"/>
      <c r="AT69" s="44">
        <v>25</v>
      </c>
      <c r="AU69" s="44">
        <v>4</v>
      </c>
      <c r="AV69" s="45">
        <f t="shared" si="6"/>
        <v>3.6</v>
      </c>
      <c r="AW69" s="45">
        <f t="shared" si="4"/>
        <v>3.6</v>
      </c>
      <c r="AX69" s="46">
        <f t="shared" si="7"/>
        <v>1.3564659966250536</v>
      </c>
      <c r="AY69" s="89">
        <f t="shared" si="5"/>
        <v>1</v>
      </c>
    </row>
    <row r="70" spans="18:51" x14ac:dyDescent="0.3">
      <c r="R70" s="40" t="s">
        <v>481</v>
      </c>
      <c r="S70" s="41"/>
      <c r="T70" s="42">
        <v>2</v>
      </c>
      <c r="U70" s="41">
        <v>1</v>
      </c>
      <c r="V70" s="42">
        <v>1</v>
      </c>
      <c r="W70" s="41">
        <v>1</v>
      </c>
      <c r="X70" s="43"/>
      <c r="Y70" s="43"/>
      <c r="Z70" s="43"/>
      <c r="AA70" s="43"/>
      <c r="AB70" s="43"/>
      <c r="AC70" s="43"/>
      <c r="AD70" s="43"/>
      <c r="AE70" s="43"/>
      <c r="AF70" s="43"/>
      <c r="AG70" s="43"/>
      <c r="AH70" s="43"/>
      <c r="AI70" s="43"/>
      <c r="AJ70" s="43"/>
      <c r="AK70" s="43"/>
      <c r="AL70" s="43"/>
      <c r="AM70" s="43"/>
      <c r="AN70" s="43"/>
      <c r="AO70" s="43"/>
      <c r="AP70" s="43"/>
      <c r="AQ70" s="43"/>
      <c r="AT70" s="44">
        <v>27</v>
      </c>
      <c r="AU70" s="44">
        <v>4</v>
      </c>
      <c r="AV70" s="45">
        <f t="shared" si="6"/>
        <v>1.25</v>
      </c>
      <c r="AW70" s="45">
        <f t="shared" si="4"/>
        <v>1.25</v>
      </c>
      <c r="AX70" s="46">
        <f t="shared" si="7"/>
        <v>0.4330127018922193</v>
      </c>
      <c r="AY70" s="89">
        <f t="shared" si="5"/>
        <v>1</v>
      </c>
    </row>
    <row r="71" spans="18:51" x14ac:dyDescent="0.3">
      <c r="R71" s="40" t="s">
        <v>482</v>
      </c>
      <c r="S71" s="41">
        <v>5</v>
      </c>
      <c r="T71" s="42">
        <v>4</v>
      </c>
      <c r="U71" s="41">
        <v>5</v>
      </c>
      <c r="V71" s="42">
        <v>3</v>
      </c>
      <c r="W71" s="41">
        <v>4</v>
      </c>
      <c r="X71" s="43"/>
      <c r="Y71" s="43"/>
      <c r="Z71" s="43"/>
      <c r="AA71" s="43"/>
      <c r="AB71" s="43"/>
      <c r="AC71" s="43"/>
      <c r="AD71" s="43"/>
      <c r="AE71" s="43"/>
      <c r="AF71" s="43"/>
      <c r="AG71" s="43"/>
      <c r="AH71" s="43"/>
      <c r="AI71" s="43"/>
      <c r="AJ71" s="43"/>
      <c r="AK71" s="43"/>
      <c r="AL71" s="43"/>
      <c r="AM71" s="43"/>
      <c r="AN71" s="43"/>
      <c r="AO71" s="43"/>
      <c r="AP71" s="43"/>
      <c r="AQ71" s="43"/>
      <c r="AT71" s="44">
        <v>46</v>
      </c>
      <c r="AU71" s="44">
        <v>6</v>
      </c>
      <c r="AV71" s="45">
        <f t="shared" si="6"/>
        <v>4.2</v>
      </c>
      <c r="AW71" s="45">
        <f t="shared" si="4"/>
        <v>4.2</v>
      </c>
      <c r="AX71" s="46">
        <f t="shared" si="7"/>
        <v>0.74833147735478833</v>
      </c>
      <c r="AY71" s="89">
        <f t="shared" si="5"/>
        <v>3</v>
      </c>
    </row>
    <row r="72" spans="18:51" x14ac:dyDescent="0.3">
      <c r="R72" s="40" t="s">
        <v>483</v>
      </c>
      <c r="S72" s="41">
        <v>4</v>
      </c>
      <c r="T72" s="42">
        <v>5</v>
      </c>
      <c r="U72" s="41">
        <v>5</v>
      </c>
      <c r="V72" s="42">
        <v>3</v>
      </c>
      <c r="W72" s="41">
        <v>4</v>
      </c>
      <c r="X72" s="43"/>
      <c r="Y72" s="43"/>
      <c r="Z72" s="43"/>
      <c r="AA72" s="43"/>
      <c r="AB72" s="43"/>
      <c r="AC72" s="43"/>
      <c r="AD72" s="43"/>
      <c r="AE72" s="43"/>
      <c r="AF72" s="43"/>
      <c r="AG72" s="43"/>
      <c r="AH72" s="43"/>
      <c r="AI72" s="43"/>
      <c r="AJ72" s="43"/>
      <c r="AK72" s="43"/>
      <c r="AL72" s="43"/>
      <c r="AM72" s="43"/>
      <c r="AN72" s="43"/>
      <c r="AO72" s="43"/>
      <c r="AP72" s="43"/>
      <c r="AQ72" s="43"/>
      <c r="AT72" s="44">
        <v>69</v>
      </c>
      <c r="AU72" s="44">
        <v>8</v>
      </c>
      <c r="AV72" s="45">
        <f t="shared" si="6"/>
        <v>4.2</v>
      </c>
      <c r="AW72" s="45">
        <f t="shared" si="4"/>
        <v>4.2</v>
      </c>
      <c r="AX72" s="46">
        <f t="shared" si="7"/>
        <v>0.74833147735478833</v>
      </c>
      <c r="AY72" s="89">
        <f t="shared" si="5"/>
        <v>3</v>
      </c>
    </row>
    <row r="73" spans="18:51" x14ac:dyDescent="0.3">
      <c r="R73" s="40" t="s">
        <v>484</v>
      </c>
      <c r="S73" s="41">
        <v>3</v>
      </c>
      <c r="T73" s="42">
        <v>4</v>
      </c>
      <c r="U73" s="41">
        <v>5</v>
      </c>
      <c r="V73" s="42">
        <v>1</v>
      </c>
      <c r="W73" s="41">
        <v>5</v>
      </c>
      <c r="X73" s="43"/>
      <c r="Y73" s="43"/>
      <c r="Z73" s="43"/>
      <c r="AA73" s="43"/>
      <c r="AB73" s="43"/>
      <c r="AC73" s="43"/>
      <c r="AD73" s="43"/>
      <c r="AE73" s="43"/>
      <c r="AF73" s="43"/>
      <c r="AG73" s="43"/>
      <c r="AH73" s="43"/>
      <c r="AI73" s="43"/>
      <c r="AJ73" s="43"/>
      <c r="AK73" s="43"/>
      <c r="AL73" s="43"/>
      <c r="AM73" s="43"/>
      <c r="AN73" s="43"/>
      <c r="AO73" s="43"/>
      <c r="AP73" s="43"/>
      <c r="AQ73" s="43"/>
      <c r="AT73" s="44">
        <v>50</v>
      </c>
      <c r="AU73" s="44">
        <v>6</v>
      </c>
      <c r="AV73" s="45">
        <f t="shared" si="6"/>
        <v>3.6</v>
      </c>
      <c r="AW73" s="45">
        <f t="shared" si="4"/>
        <v>3.6</v>
      </c>
      <c r="AX73" s="46">
        <f t="shared" si="7"/>
        <v>1.4966629547095767</v>
      </c>
      <c r="AY73" s="89">
        <f t="shared" si="5"/>
        <v>1</v>
      </c>
    </row>
    <row r="74" spans="18:51" x14ac:dyDescent="0.3">
      <c r="R74" s="40" t="s">
        <v>485</v>
      </c>
      <c r="S74" s="41">
        <v>4</v>
      </c>
      <c r="T74" s="42">
        <v>4</v>
      </c>
      <c r="U74" s="41">
        <v>4</v>
      </c>
      <c r="V74" s="42">
        <v>2</v>
      </c>
      <c r="W74" s="41">
        <v>5</v>
      </c>
      <c r="X74" s="43"/>
      <c r="Y74" s="43"/>
      <c r="Z74" s="43"/>
      <c r="AA74" s="43"/>
      <c r="AB74" s="43"/>
      <c r="AC74" s="43"/>
      <c r="AD74" s="43"/>
      <c r="AE74" s="43"/>
      <c r="AF74" s="43"/>
      <c r="AG74" s="43"/>
      <c r="AH74" s="43"/>
      <c r="AI74" s="43"/>
      <c r="AJ74" s="43"/>
      <c r="AK74" s="43"/>
      <c r="AL74" s="43"/>
      <c r="AM74" s="43"/>
      <c r="AN74" s="43"/>
      <c r="AO74" s="43"/>
      <c r="AP74" s="43"/>
      <c r="AQ74" s="43"/>
      <c r="AT74" s="44">
        <v>56</v>
      </c>
      <c r="AU74" s="44">
        <v>7</v>
      </c>
      <c r="AV74" s="45">
        <f t="shared" si="6"/>
        <v>3.8</v>
      </c>
      <c r="AW74" s="45">
        <f t="shared" si="4"/>
        <v>3.8</v>
      </c>
      <c r="AX74" s="46">
        <f t="shared" si="7"/>
        <v>0.9797958971132712</v>
      </c>
      <c r="AY74" s="89">
        <f t="shared" si="5"/>
        <v>2</v>
      </c>
    </row>
    <row r="75" spans="18:51" x14ac:dyDescent="0.3">
      <c r="R75" s="40" t="s">
        <v>486</v>
      </c>
      <c r="S75" s="41">
        <v>3</v>
      </c>
      <c r="T75" s="42">
        <v>2</v>
      </c>
      <c r="U75" s="41">
        <v>1</v>
      </c>
      <c r="V75" s="42">
        <v>4</v>
      </c>
      <c r="W75" s="41">
        <v>1</v>
      </c>
      <c r="X75" s="43"/>
      <c r="Y75" s="43"/>
      <c r="Z75" s="43"/>
      <c r="AA75" s="43"/>
      <c r="AB75" s="43"/>
      <c r="AC75" s="43"/>
      <c r="AD75" s="43"/>
      <c r="AE75" s="43"/>
      <c r="AF75" s="43"/>
      <c r="AG75" s="43"/>
      <c r="AH75" s="43"/>
      <c r="AI75" s="43"/>
      <c r="AJ75" s="43"/>
      <c r="AK75" s="43"/>
      <c r="AL75" s="43"/>
      <c r="AM75" s="43"/>
      <c r="AN75" s="43"/>
      <c r="AO75" s="43"/>
      <c r="AP75" s="43"/>
      <c r="AQ75" s="43"/>
      <c r="AT75" s="44">
        <v>29</v>
      </c>
      <c r="AU75" s="44">
        <v>4</v>
      </c>
      <c r="AV75" s="45">
        <f t="shared" si="6"/>
        <v>2.2000000000000002</v>
      </c>
      <c r="AW75" s="45">
        <f t="shared" si="4"/>
        <v>2.2000000000000002</v>
      </c>
      <c r="AX75" s="46">
        <f t="shared" si="7"/>
        <v>1.1661903789690602</v>
      </c>
      <c r="AY75" s="89">
        <f t="shared" si="5"/>
        <v>1</v>
      </c>
    </row>
    <row r="76" spans="18:51" x14ac:dyDescent="0.3">
      <c r="R76" s="40" t="s">
        <v>487</v>
      </c>
      <c r="S76" s="41">
        <v>3</v>
      </c>
      <c r="T76" s="42">
        <v>5</v>
      </c>
      <c r="U76" s="41">
        <v>5</v>
      </c>
      <c r="V76" s="42">
        <v>1</v>
      </c>
      <c r="W76" s="41">
        <v>5</v>
      </c>
      <c r="X76" s="43"/>
      <c r="Y76" s="43"/>
      <c r="Z76" s="43"/>
      <c r="AA76" s="43"/>
      <c r="AB76" s="43"/>
      <c r="AC76" s="43"/>
      <c r="AD76" s="43"/>
      <c r="AE76" s="43"/>
      <c r="AF76" s="43"/>
      <c r="AG76" s="43"/>
      <c r="AH76" s="43"/>
      <c r="AI76" s="43"/>
      <c r="AJ76" s="43"/>
      <c r="AK76" s="43"/>
      <c r="AL76" s="43"/>
      <c r="AM76" s="43"/>
      <c r="AN76" s="43"/>
      <c r="AO76" s="43"/>
      <c r="AP76" s="43"/>
      <c r="AQ76" s="43"/>
      <c r="AT76" s="44">
        <v>30</v>
      </c>
      <c r="AU76" s="44">
        <v>4</v>
      </c>
      <c r="AV76" s="45">
        <f t="shared" si="6"/>
        <v>3.8</v>
      </c>
      <c r="AW76" s="45">
        <f t="shared" si="4"/>
        <v>3.8</v>
      </c>
      <c r="AX76" s="46">
        <f t="shared" si="7"/>
        <v>1.6</v>
      </c>
      <c r="AY76" s="89">
        <f t="shared" si="5"/>
        <v>1</v>
      </c>
    </row>
    <row r="77" spans="18:51" x14ac:dyDescent="0.3">
      <c r="R77" s="40" t="s">
        <v>488</v>
      </c>
      <c r="S77" s="41">
        <v>3</v>
      </c>
      <c r="T77" s="42">
        <v>4</v>
      </c>
      <c r="U77" s="41">
        <v>5</v>
      </c>
      <c r="V77" s="42">
        <v>1</v>
      </c>
      <c r="W77" s="41">
        <v>4</v>
      </c>
      <c r="X77" s="43"/>
      <c r="Y77" s="43"/>
      <c r="Z77" s="43"/>
      <c r="AA77" s="43"/>
      <c r="AB77" s="43"/>
      <c r="AC77" s="43"/>
      <c r="AD77" s="43"/>
      <c r="AE77" s="43"/>
      <c r="AF77" s="43"/>
      <c r="AG77" s="43"/>
      <c r="AH77" s="43"/>
      <c r="AI77" s="43"/>
      <c r="AJ77" s="43"/>
      <c r="AK77" s="43"/>
      <c r="AL77" s="43"/>
      <c r="AM77" s="43"/>
      <c r="AN77" s="43"/>
      <c r="AO77" s="43"/>
      <c r="AP77" s="43"/>
      <c r="AQ77" s="43"/>
      <c r="AT77" s="44">
        <v>54</v>
      </c>
      <c r="AU77" s="44">
        <v>7</v>
      </c>
      <c r="AV77" s="45">
        <f t="shared" si="6"/>
        <v>3.4</v>
      </c>
      <c r="AW77" s="45">
        <f t="shared" si="4"/>
        <v>3.4</v>
      </c>
      <c r="AX77" s="46">
        <f t="shared" si="7"/>
        <v>1.3564659966250536</v>
      </c>
      <c r="AY77" s="89">
        <f t="shared" si="5"/>
        <v>1</v>
      </c>
    </row>
    <row r="78" spans="18:51" x14ac:dyDescent="0.3">
      <c r="R78" s="40" t="s">
        <v>489</v>
      </c>
      <c r="S78" s="41">
        <v>5</v>
      </c>
      <c r="T78" s="42">
        <v>4</v>
      </c>
      <c r="U78" s="41">
        <v>5</v>
      </c>
      <c r="V78" s="42">
        <v>3</v>
      </c>
      <c r="W78" s="41">
        <v>5</v>
      </c>
      <c r="X78" s="43"/>
      <c r="Y78" s="43"/>
      <c r="Z78" s="43"/>
      <c r="AA78" s="43"/>
      <c r="AB78" s="43"/>
      <c r="AC78" s="43"/>
      <c r="AD78" s="43"/>
      <c r="AE78" s="43"/>
      <c r="AF78" s="43"/>
      <c r="AG78" s="43"/>
      <c r="AH78" s="43"/>
      <c r="AI78" s="43"/>
      <c r="AJ78" s="43"/>
      <c r="AK78" s="43"/>
      <c r="AL78" s="43"/>
      <c r="AM78" s="43"/>
      <c r="AN78" s="43"/>
      <c r="AO78" s="43"/>
      <c r="AP78" s="43"/>
      <c r="AQ78" s="43"/>
      <c r="AT78" s="44">
        <v>52</v>
      </c>
      <c r="AU78" s="44">
        <v>7</v>
      </c>
      <c r="AV78" s="45">
        <f t="shared" si="6"/>
        <v>4.4000000000000004</v>
      </c>
      <c r="AW78" s="45">
        <f t="shared" ref="AW78:AW80" si="8">IF(AS78="R",6-AV78,AV78)</f>
        <v>4.4000000000000004</v>
      </c>
      <c r="AX78" s="46">
        <f t="shared" si="7"/>
        <v>0.8</v>
      </c>
      <c r="AY78" s="89">
        <f t="shared" si="5"/>
        <v>3</v>
      </c>
    </row>
    <row r="79" spans="18:51" x14ac:dyDescent="0.3">
      <c r="R79" s="40" t="s">
        <v>490</v>
      </c>
      <c r="S79" s="41">
        <v>5</v>
      </c>
      <c r="T79" s="42">
        <v>5</v>
      </c>
      <c r="U79" s="41">
        <v>5</v>
      </c>
      <c r="V79" s="42">
        <v>3</v>
      </c>
      <c r="W79" s="41">
        <v>5</v>
      </c>
      <c r="X79" s="43"/>
      <c r="Y79" s="43"/>
      <c r="Z79" s="43"/>
      <c r="AA79" s="43"/>
      <c r="AB79" s="43"/>
      <c r="AC79" s="43"/>
      <c r="AD79" s="43"/>
      <c r="AE79" s="43"/>
      <c r="AF79" s="43"/>
      <c r="AG79" s="43"/>
      <c r="AH79" s="43"/>
      <c r="AI79" s="43"/>
      <c r="AJ79" s="43"/>
      <c r="AK79" s="43"/>
      <c r="AL79" s="43"/>
      <c r="AM79" s="43"/>
      <c r="AN79" s="43"/>
      <c r="AO79" s="43"/>
      <c r="AP79" s="43"/>
      <c r="AQ79" s="43"/>
      <c r="AT79" s="44">
        <v>59</v>
      </c>
      <c r="AU79" s="44">
        <v>7</v>
      </c>
      <c r="AV79" s="45">
        <f t="shared" si="6"/>
        <v>4.5999999999999996</v>
      </c>
      <c r="AW79" s="45">
        <f t="shared" si="8"/>
        <v>4.5999999999999996</v>
      </c>
      <c r="AX79" s="46">
        <f t="shared" si="7"/>
        <v>0.8</v>
      </c>
      <c r="AY79" s="89">
        <f t="shared" si="5"/>
        <v>3</v>
      </c>
    </row>
    <row r="80" spans="18:51" x14ac:dyDescent="0.3">
      <c r="R80" s="40" t="s">
        <v>491</v>
      </c>
      <c r="S80" s="41">
        <v>5</v>
      </c>
      <c r="T80" s="42">
        <v>4</v>
      </c>
      <c r="U80" s="41">
        <v>5</v>
      </c>
      <c r="V80" s="42">
        <v>3</v>
      </c>
      <c r="W80" s="41">
        <v>4</v>
      </c>
      <c r="X80" s="43"/>
      <c r="Y80" s="43"/>
      <c r="Z80" s="43"/>
      <c r="AA80" s="43"/>
      <c r="AB80" s="43"/>
      <c r="AC80" s="43"/>
      <c r="AD80" s="43"/>
      <c r="AE80" s="43"/>
      <c r="AF80" s="43"/>
      <c r="AG80" s="43"/>
      <c r="AH80" s="43"/>
      <c r="AI80" s="43"/>
      <c r="AJ80" s="43"/>
      <c r="AK80" s="43"/>
      <c r="AL80" s="43"/>
      <c r="AM80" s="43"/>
      <c r="AN80" s="43"/>
      <c r="AO80" s="43"/>
      <c r="AP80" s="43"/>
      <c r="AQ80" s="43"/>
      <c r="AT80" s="44">
        <v>35</v>
      </c>
      <c r="AU80" s="44">
        <v>5</v>
      </c>
      <c r="AV80" s="45">
        <f t="shared" si="6"/>
        <v>4.2</v>
      </c>
      <c r="AW80" s="45">
        <f t="shared" si="8"/>
        <v>4.2</v>
      </c>
      <c r="AX80" s="46">
        <f t="shared" si="7"/>
        <v>0.74833147735478833</v>
      </c>
      <c r="AY80" s="89">
        <f t="shared" si="5"/>
        <v>3</v>
      </c>
    </row>
    <row r="81" spans="18:51" x14ac:dyDescent="0.3">
      <c r="R81" s="40"/>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T81" s="44"/>
      <c r="AU81" s="44"/>
      <c r="AV81" s="45" t="str">
        <f>IF(COUNTIF($S81:$AQ81,"&gt;0")&gt;0,SUM($S81:$AQ81)/COUNTIF($S81:$AQ81,"&gt;0"),"")</f>
        <v/>
      </c>
      <c r="AW81" s="45"/>
      <c r="AX81" s="46" t="str">
        <f>IF(COUNTIF($S81:$AQ81,"&gt;0") &gt; 0, _xlfn.STDEV.P($S81:$AQ81), "")</f>
        <v/>
      </c>
      <c r="AY81" s="89"/>
    </row>
    <row r="82" spans="18:51" x14ac:dyDescent="0.3">
      <c r="R82" s="40"/>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T82" s="44"/>
      <c r="AU82" s="44"/>
      <c r="AV82" s="45" t="str">
        <f>IF(COUNTIF($S82:$AQ82,"&gt;0")&gt;0,SUM($S82:$AQ82)/COUNTIF($S82:$AQ82,"&gt;0"),"")</f>
        <v/>
      </c>
      <c r="AW82" s="45"/>
      <c r="AX82" s="46" t="str">
        <f>IF(COUNTIF($S82:$AQ82,"&gt;0") &gt; 0, _xlfn.STDEV.P($S82:$AQ82), "")</f>
        <v/>
      </c>
      <c r="AY82" s="89"/>
    </row>
    <row r="83" spans="18:51" x14ac:dyDescent="0.3">
      <c r="R83" s="40"/>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T83" s="44"/>
      <c r="AU83" s="44"/>
      <c r="AV83" s="45" t="str">
        <f>IF(COUNTIF($S83:$AQ83,"&gt;0")&gt;0,SUM($S83:$AQ83)/COUNTIF($S83:$AQ83,"&gt;0"),"")</f>
        <v/>
      </c>
      <c r="AW83" s="45"/>
      <c r="AX83" s="46" t="str">
        <f>IF(COUNTIF($S83:$AQ83,"&gt;0") &gt; 0, _xlfn.STDEV.P($S83:$AQ83), "")</f>
        <v/>
      </c>
      <c r="AY83" s="89"/>
    </row>
    <row r="84" spans="18:51" x14ac:dyDescent="0.3">
      <c r="R84" s="38" t="s">
        <v>142</v>
      </c>
    </row>
    <row r="85" spans="18:51" x14ac:dyDescent="0.3">
      <c r="R85" s="39" t="s">
        <v>84</v>
      </c>
      <c r="S85" s="45">
        <f t="shared" ref="S85:AQ85" si="9">SUM(S1:S83)</f>
        <v>292</v>
      </c>
      <c r="T85" s="45">
        <f t="shared" si="9"/>
        <v>307</v>
      </c>
      <c r="U85" s="45">
        <f t="shared" si="9"/>
        <v>323</v>
      </c>
      <c r="V85" s="45">
        <f t="shared" si="9"/>
        <v>189</v>
      </c>
      <c r="W85" s="45">
        <f t="shared" si="9"/>
        <v>308</v>
      </c>
      <c r="X85" s="45">
        <f t="shared" si="9"/>
        <v>0</v>
      </c>
      <c r="Y85" s="45">
        <f t="shared" si="9"/>
        <v>0</v>
      </c>
      <c r="Z85" s="45">
        <f t="shared" si="9"/>
        <v>0</v>
      </c>
      <c r="AA85" s="45">
        <f t="shared" si="9"/>
        <v>0</v>
      </c>
      <c r="AB85" s="45">
        <f t="shared" si="9"/>
        <v>0</v>
      </c>
      <c r="AC85" s="45">
        <f t="shared" si="9"/>
        <v>0</v>
      </c>
      <c r="AD85" s="45">
        <f t="shared" si="9"/>
        <v>0</v>
      </c>
      <c r="AE85" s="45">
        <f t="shared" si="9"/>
        <v>0</v>
      </c>
      <c r="AF85" s="45">
        <f t="shared" si="9"/>
        <v>0</v>
      </c>
      <c r="AG85" s="45">
        <f t="shared" si="9"/>
        <v>0</v>
      </c>
      <c r="AH85" s="45">
        <f t="shared" si="9"/>
        <v>0</v>
      </c>
      <c r="AI85" s="45">
        <f t="shared" si="9"/>
        <v>0</v>
      </c>
      <c r="AJ85" s="45">
        <f t="shared" si="9"/>
        <v>0</v>
      </c>
      <c r="AK85" s="45">
        <f t="shared" si="9"/>
        <v>0</v>
      </c>
      <c r="AL85" s="45">
        <f t="shared" si="9"/>
        <v>0</v>
      </c>
      <c r="AM85" s="45">
        <f t="shared" si="9"/>
        <v>0</v>
      </c>
      <c r="AN85" s="45">
        <f t="shared" si="9"/>
        <v>0</v>
      </c>
      <c r="AO85" s="45">
        <f t="shared" si="9"/>
        <v>0</v>
      </c>
      <c r="AP85" s="45">
        <f t="shared" si="9"/>
        <v>0</v>
      </c>
      <c r="AQ85" s="45">
        <f t="shared" si="9"/>
        <v>0</v>
      </c>
    </row>
    <row r="86" spans="18:51" x14ac:dyDescent="0.3">
      <c r="R86" s="92" t="s">
        <v>506</v>
      </c>
      <c r="S86" s="93">
        <f>IF(S$34&lt;&gt;"",IF(S$34&gt;=4,5,1),"")</f>
        <v>5</v>
      </c>
      <c r="T86" s="93">
        <f t="shared" ref="T86:AQ86" si="10">IF(T$34&lt;&gt;"",IF(T$34&gt;=4,5,1),"")</f>
        <v>5</v>
      </c>
      <c r="U86" s="93">
        <f t="shared" si="10"/>
        <v>5</v>
      </c>
      <c r="V86" s="93">
        <f t="shared" si="10"/>
        <v>1</v>
      </c>
      <c r="W86" s="93">
        <f t="shared" si="10"/>
        <v>5</v>
      </c>
      <c r="X86" s="93" t="str">
        <f t="shared" si="10"/>
        <v/>
      </c>
      <c r="Y86" s="93" t="str">
        <f t="shared" si="10"/>
        <v/>
      </c>
      <c r="Z86" s="93" t="str">
        <f t="shared" si="10"/>
        <v/>
      </c>
      <c r="AA86" s="93" t="str">
        <f t="shared" si="10"/>
        <v/>
      </c>
      <c r="AB86" s="93" t="str">
        <f t="shared" si="10"/>
        <v/>
      </c>
      <c r="AC86" s="93" t="str">
        <f t="shared" si="10"/>
        <v/>
      </c>
      <c r="AD86" s="93" t="str">
        <f t="shared" si="10"/>
        <v/>
      </c>
      <c r="AE86" s="93" t="str">
        <f t="shared" si="10"/>
        <v/>
      </c>
      <c r="AF86" s="93" t="str">
        <f t="shared" si="10"/>
        <v/>
      </c>
      <c r="AG86" s="93" t="str">
        <f t="shared" si="10"/>
        <v/>
      </c>
      <c r="AH86" s="93" t="str">
        <f t="shared" si="10"/>
        <v/>
      </c>
      <c r="AI86" s="93" t="str">
        <f t="shared" si="10"/>
        <v/>
      </c>
      <c r="AJ86" s="93" t="str">
        <f t="shared" si="10"/>
        <v/>
      </c>
      <c r="AK86" s="93" t="str">
        <f t="shared" si="10"/>
        <v/>
      </c>
      <c r="AL86" s="93" t="str">
        <f t="shared" si="10"/>
        <v/>
      </c>
      <c r="AM86" s="93" t="str">
        <f t="shared" si="10"/>
        <v/>
      </c>
      <c r="AN86" s="93" t="str">
        <f t="shared" si="10"/>
        <v/>
      </c>
      <c r="AO86" s="93" t="str">
        <f t="shared" si="10"/>
        <v/>
      </c>
      <c r="AP86" s="93" t="str">
        <f t="shared" si="10"/>
        <v/>
      </c>
      <c r="AQ86" s="93" t="str">
        <f t="shared" si="10"/>
        <v/>
      </c>
      <c r="AT86" s="38" t="s">
        <v>511</v>
      </c>
      <c r="AU86" s="93">
        <f>COUNTIF(S86:AQ86,5)</f>
        <v>4</v>
      </c>
    </row>
    <row r="87" spans="18:51" x14ac:dyDescent="0.3">
      <c r="R87" s="92" t="s">
        <v>145</v>
      </c>
      <c r="S87" s="93">
        <f>IF(OR(S$34&lt;&gt;"",S$35&lt;&gt;"",S$23&lt;&gt;""),IF(AND(S$34&lt;=3,S$35&lt;=3,S$23&lt;=3),5,1),"")</f>
        <v>1</v>
      </c>
      <c r="T87" s="93">
        <f t="shared" ref="T87:AQ87" si="11">IF(OR(T$34&lt;&gt;"",T$35&lt;&gt;"",T$23&lt;&gt;""),IF(AND(T$34&lt;=3,T$35&lt;=3,T$23&lt;=3),5,1),"")</f>
        <v>1</v>
      </c>
      <c r="U87" s="93">
        <f t="shared" si="11"/>
        <v>1</v>
      </c>
      <c r="V87" s="93">
        <f t="shared" si="11"/>
        <v>1</v>
      </c>
      <c r="W87" s="93">
        <f t="shared" si="11"/>
        <v>1</v>
      </c>
      <c r="X87" s="93" t="str">
        <f t="shared" si="11"/>
        <v/>
      </c>
      <c r="Y87" s="93" t="str">
        <f t="shared" si="11"/>
        <v/>
      </c>
      <c r="Z87" s="93" t="str">
        <f t="shared" si="11"/>
        <v/>
      </c>
      <c r="AA87" s="93" t="str">
        <f t="shared" si="11"/>
        <v/>
      </c>
      <c r="AB87" s="93" t="str">
        <f t="shared" si="11"/>
        <v/>
      </c>
      <c r="AC87" s="93" t="str">
        <f t="shared" si="11"/>
        <v/>
      </c>
      <c r="AD87" s="93" t="str">
        <f t="shared" si="11"/>
        <v/>
      </c>
      <c r="AE87" s="93" t="str">
        <f t="shared" si="11"/>
        <v/>
      </c>
      <c r="AF87" s="93" t="str">
        <f t="shared" si="11"/>
        <v/>
      </c>
      <c r="AG87" s="93" t="str">
        <f t="shared" si="11"/>
        <v/>
      </c>
      <c r="AH87" s="93" t="str">
        <f t="shared" si="11"/>
        <v/>
      </c>
      <c r="AI87" s="93" t="str">
        <f t="shared" si="11"/>
        <v/>
      </c>
      <c r="AJ87" s="93" t="str">
        <f t="shared" si="11"/>
        <v/>
      </c>
      <c r="AK87" s="93" t="str">
        <f t="shared" si="11"/>
        <v/>
      </c>
      <c r="AL87" s="93" t="str">
        <f t="shared" si="11"/>
        <v/>
      </c>
      <c r="AM87" s="93" t="str">
        <f t="shared" si="11"/>
        <v/>
      </c>
      <c r="AN87" s="93" t="str">
        <f t="shared" si="11"/>
        <v/>
      </c>
      <c r="AO87" s="93" t="str">
        <f t="shared" si="11"/>
        <v/>
      </c>
      <c r="AP87" s="93" t="str">
        <f t="shared" si="11"/>
        <v/>
      </c>
      <c r="AQ87" s="93" t="str">
        <f t="shared" si="11"/>
        <v/>
      </c>
      <c r="AT87" s="38" t="s">
        <v>511</v>
      </c>
      <c r="AU87" s="93">
        <f t="shared" ref="AU87:AU88" si="12">COUNTIF(S87:AQ87,5)</f>
        <v>0</v>
      </c>
    </row>
    <row r="88" spans="18:51" x14ac:dyDescent="0.3">
      <c r="R88" s="92" t="s">
        <v>507</v>
      </c>
      <c r="S88" s="93">
        <f>IF(S$23&lt;&gt;"",IF(S$23&gt;=4,5,1),"")</f>
        <v>1</v>
      </c>
      <c r="T88" s="93">
        <f t="shared" ref="T88:AQ88" si="13">IF(T$23&lt;&gt;"",IF(T$23&gt;=4,5,1),"")</f>
        <v>1</v>
      </c>
      <c r="U88" s="93">
        <f t="shared" si="13"/>
        <v>1</v>
      </c>
      <c r="V88" s="93">
        <f t="shared" si="13"/>
        <v>5</v>
      </c>
      <c r="W88" s="93">
        <f t="shared" si="13"/>
        <v>1</v>
      </c>
      <c r="X88" s="93" t="str">
        <f t="shared" si="13"/>
        <v/>
      </c>
      <c r="Y88" s="93" t="str">
        <f t="shared" si="13"/>
        <v/>
      </c>
      <c r="Z88" s="93" t="str">
        <f t="shared" si="13"/>
        <v/>
      </c>
      <c r="AA88" s="93" t="str">
        <f t="shared" si="13"/>
        <v/>
      </c>
      <c r="AB88" s="93" t="str">
        <f t="shared" si="13"/>
        <v/>
      </c>
      <c r="AC88" s="93" t="str">
        <f t="shared" si="13"/>
        <v/>
      </c>
      <c r="AD88" s="93" t="str">
        <f t="shared" si="13"/>
        <v/>
      </c>
      <c r="AE88" s="93" t="str">
        <f t="shared" si="13"/>
        <v/>
      </c>
      <c r="AF88" s="93" t="str">
        <f t="shared" si="13"/>
        <v/>
      </c>
      <c r="AG88" s="93" t="str">
        <f t="shared" si="13"/>
        <v/>
      </c>
      <c r="AH88" s="93" t="str">
        <f t="shared" si="13"/>
        <v/>
      </c>
      <c r="AI88" s="93" t="str">
        <f t="shared" si="13"/>
        <v/>
      </c>
      <c r="AJ88" s="93" t="str">
        <f t="shared" si="13"/>
        <v/>
      </c>
      <c r="AK88" s="93" t="str">
        <f t="shared" si="13"/>
        <v/>
      </c>
      <c r="AL88" s="93" t="str">
        <f t="shared" si="13"/>
        <v/>
      </c>
      <c r="AM88" s="93" t="str">
        <f t="shared" si="13"/>
        <v/>
      </c>
      <c r="AN88" s="93" t="str">
        <f t="shared" si="13"/>
        <v/>
      </c>
      <c r="AO88" s="93" t="str">
        <f t="shared" si="13"/>
        <v/>
      </c>
      <c r="AP88" s="93" t="str">
        <f t="shared" si="13"/>
        <v/>
      </c>
      <c r="AQ88" s="93" t="str">
        <f t="shared" si="13"/>
        <v/>
      </c>
      <c r="AT88" s="38" t="s">
        <v>511</v>
      </c>
      <c r="AU88" s="93">
        <f t="shared" si="12"/>
        <v>1</v>
      </c>
    </row>
    <row r="89" spans="18:51" x14ac:dyDescent="0.3">
      <c r="R89" s="92" t="s">
        <v>508</v>
      </c>
      <c r="S89" s="93">
        <f>IF(S66&lt;&gt;"",S66*2,"")</f>
        <v>8</v>
      </c>
      <c r="T89" s="93">
        <f t="shared" ref="T89:AQ89" si="14">IF(T66&lt;&gt;"",T66*2,"")</f>
        <v>8</v>
      </c>
      <c r="U89" s="93">
        <f t="shared" si="14"/>
        <v>8</v>
      </c>
      <c r="V89" s="93">
        <f t="shared" si="14"/>
        <v>4</v>
      </c>
      <c r="W89" s="93">
        <f t="shared" si="14"/>
        <v>10</v>
      </c>
      <c r="X89" s="93" t="str">
        <f t="shared" si="14"/>
        <v/>
      </c>
      <c r="Y89" s="93" t="str">
        <f t="shared" si="14"/>
        <v/>
      </c>
      <c r="Z89" s="93" t="str">
        <f t="shared" si="14"/>
        <v/>
      </c>
      <c r="AA89" s="93" t="str">
        <f t="shared" si="14"/>
        <v/>
      </c>
      <c r="AB89" s="93" t="str">
        <f t="shared" si="14"/>
        <v/>
      </c>
      <c r="AC89" s="93" t="str">
        <f t="shared" si="14"/>
        <v/>
      </c>
      <c r="AD89" s="93" t="str">
        <f t="shared" si="14"/>
        <v/>
      </c>
      <c r="AE89" s="93" t="str">
        <f t="shared" si="14"/>
        <v/>
      </c>
      <c r="AF89" s="93" t="str">
        <f t="shared" si="14"/>
        <v/>
      </c>
      <c r="AG89" s="93" t="str">
        <f t="shared" si="14"/>
        <v/>
      </c>
      <c r="AH89" s="93" t="str">
        <f t="shared" si="14"/>
        <v/>
      </c>
      <c r="AI89" s="93" t="str">
        <f t="shared" si="14"/>
        <v/>
      </c>
      <c r="AJ89" s="93" t="str">
        <f t="shared" si="14"/>
        <v/>
      </c>
      <c r="AK89" s="93" t="str">
        <f t="shared" si="14"/>
        <v/>
      </c>
      <c r="AL89" s="93" t="str">
        <f t="shared" si="14"/>
        <v/>
      </c>
      <c r="AM89" s="93" t="str">
        <f t="shared" si="14"/>
        <v/>
      </c>
      <c r="AN89" s="93" t="str">
        <f t="shared" si="14"/>
        <v/>
      </c>
      <c r="AO89" s="93" t="str">
        <f t="shared" si="14"/>
        <v/>
      </c>
      <c r="AP89" s="93" t="str">
        <f t="shared" si="14"/>
        <v/>
      </c>
      <c r="AQ89" s="93" t="str">
        <f t="shared" si="14"/>
        <v/>
      </c>
      <c r="AV89" s="94">
        <f t="shared" ref="AV89:AV91" si="15">IF(COUNTIF($S89:$AQ89,"&gt;0")&gt;0,SUM($S89:$AQ89)/COUNTIF($S89:$AQ89,"&gt;0"),"")</f>
        <v>7.6</v>
      </c>
      <c r="AW89" s="94">
        <f t="shared" ref="AW89" si="16">IF(AS89="R",6-AV89,AV89)</f>
        <v>7.6</v>
      </c>
      <c r="AX89" s="46">
        <f t="shared" ref="AX89:AX91" si="17">IF(COUNTIF($S89:$AQ89,"&gt;0") &gt; 0, _xlfn.STDEV.P($S89:$AQ89), "")</f>
        <v>1.9595917942265424</v>
      </c>
      <c r="AY89" s="89">
        <f>IF(COUNTIF($S89:$AQ89,"&gt;0") &gt; 0, MAX($S89:$AQ89), "")</f>
        <v>10</v>
      </c>
    </row>
    <row r="90" spans="18:51" x14ac:dyDescent="0.3">
      <c r="R90" s="92" t="s">
        <v>509</v>
      </c>
      <c r="S90" s="93">
        <f>IF(S67&lt;&gt;"",S67*2,"")</f>
        <v>6</v>
      </c>
      <c r="T90" s="93">
        <f t="shared" ref="T90:AQ90" si="18">IF(T67&lt;&gt;"",T67*2,"")</f>
        <v>4</v>
      </c>
      <c r="U90" s="93">
        <f t="shared" si="18"/>
        <v>2</v>
      </c>
      <c r="V90" s="93">
        <f t="shared" si="18"/>
        <v>8</v>
      </c>
      <c r="W90" s="93">
        <f t="shared" si="18"/>
        <v>2</v>
      </c>
      <c r="X90" s="93" t="str">
        <f t="shared" si="18"/>
        <v/>
      </c>
      <c r="Y90" s="93" t="str">
        <f t="shared" si="18"/>
        <v/>
      </c>
      <c r="Z90" s="93" t="str">
        <f t="shared" si="18"/>
        <v/>
      </c>
      <c r="AA90" s="93" t="str">
        <f t="shared" si="18"/>
        <v/>
      </c>
      <c r="AB90" s="93" t="str">
        <f t="shared" si="18"/>
        <v/>
      </c>
      <c r="AC90" s="93" t="str">
        <f t="shared" si="18"/>
        <v/>
      </c>
      <c r="AD90" s="93" t="str">
        <f t="shared" si="18"/>
        <v/>
      </c>
      <c r="AE90" s="93" t="str">
        <f t="shared" si="18"/>
        <v/>
      </c>
      <c r="AF90" s="93" t="str">
        <f t="shared" si="18"/>
        <v/>
      </c>
      <c r="AG90" s="93" t="str">
        <f t="shared" si="18"/>
        <v/>
      </c>
      <c r="AH90" s="93" t="str">
        <f t="shared" si="18"/>
        <v/>
      </c>
      <c r="AI90" s="93" t="str">
        <f t="shared" si="18"/>
        <v/>
      </c>
      <c r="AJ90" s="93" t="str">
        <f t="shared" si="18"/>
        <v/>
      </c>
      <c r="AK90" s="93" t="str">
        <f t="shared" si="18"/>
        <v/>
      </c>
      <c r="AL90" s="93" t="str">
        <f t="shared" si="18"/>
        <v/>
      </c>
      <c r="AM90" s="93" t="str">
        <f t="shared" si="18"/>
        <v/>
      </c>
      <c r="AN90" s="93" t="str">
        <f t="shared" si="18"/>
        <v/>
      </c>
      <c r="AO90" s="93" t="str">
        <f t="shared" si="18"/>
        <v/>
      </c>
      <c r="AP90" s="93" t="str">
        <f t="shared" si="18"/>
        <v/>
      </c>
      <c r="AQ90" s="93" t="str">
        <f t="shared" si="18"/>
        <v/>
      </c>
      <c r="AV90" s="94">
        <f t="shared" si="15"/>
        <v>4.4000000000000004</v>
      </c>
      <c r="AW90" s="94">
        <f t="shared" ref="AW90:AW91" si="19">IF(AS90="R",6-AV90,AV90)</f>
        <v>4.4000000000000004</v>
      </c>
      <c r="AX90" s="46">
        <f t="shared" si="17"/>
        <v>2.3323807579381204</v>
      </c>
      <c r="AY90" s="89">
        <f t="shared" ref="AY90:AY91" si="20">IF(COUNTIF($S90:$AQ90,"&gt;0") &gt; 0, MIN($S90:$AQ90), "")</f>
        <v>2</v>
      </c>
    </row>
    <row r="91" spans="18:51" x14ac:dyDescent="0.3">
      <c r="R91" s="92" t="s">
        <v>510</v>
      </c>
      <c r="S91" s="93">
        <f>IF(S68&lt;&gt;"",S68*2,"")</f>
        <v>6</v>
      </c>
      <c r="T91" s="93">
        <f t="shared" ref="T91:AQ91" si="21">IF(T68&lt;&gt;"",T68*2,"")</f>
        <v>4</v>
      </c>
      <c r="U91" s="93">
        <f t="shared" si="21"/>
        <v>2</v>
      </c>
      <c r="V91" s="93">
        <f t="shared" si="21"/>
        <v>8</v>
      </c>
      <c r="W91" s="93">
        <f t="shared" si="21"/>
        <v>2</v>
      </c>
      <c r="X91" s="93" t="str">
        <f t="shared" si="21"/>
        <v/>
      </c>
      <c r="Y91" s="93" t="str">
        <f t="shared" si="21"/>
        <v/>
      </c>
      <c r="Z91" s="93" t="str">
        <f t="shared" si="21"/>
        <v/>
      </c>
      <c r="AA91" s="93" t="str">
        <f t="shared" si="21"/>
        <v/>
      </c>
      <c r="AB91" s="93" t="str">
        <f t="shared" si="21"/>
        <v/>
      </c>
      <c r="AC91" s="93" t="str">
        <f t="shared" si="21"/>
        <v/>
      </c>
      <c r="AD91" s="93" t="str">
        <f t="shared" si="21"/>
        <v/>
      </c>
      <c r="AE91" s="93" t="str">
        <f t="shared" si="21"/>
        <v/>
      </c>
      <c r="AF91" s="93" t="str">
        <f t="shared" si="21"/>
        <v/>
      </c>
      <c r="AG91" s="93" t="str">
        <f t="shared" si="21"/>
        <v/>
      </c>
      <c r="AH91" s="93" t="str">
        <f t="shared" si="21"/>
        <v/>
      </c>
      <c r="AI91" s="93" t="str">
        <f t="shared" si="21"/>
        <v/>
      </c>
      <c r="AJ91" s="93" t="str">
        <f t="shared" si="21"/>
        <v/>
      </c>
      <c r="AK91" s="93" t="str">
        <f t="shared" si="21"/>
        <v/>
      </c>
      <c r="AL91" s="93" t="str">
        <f t="shared" si="21"/>
        <v/>
      </c>
      <c r="AM91" s="93" t="str">
        <f t="shared" si="21"/>
        <v/>
      </c>
      <c r="AN91" s="93" t="str">
        <f t="shared" si="21"/>
        <v/>
      </c>
      <c r="AO91" s="93" t="str">
        <f t="shared" si="21"/>
        <v/>
      </c>
      <c r="AP91" s="93" t="str">
        <f t="shared" si="21"/>
        <v/>
      </c>
      <c r="AQ91" s="93" t="str">
        <f t="shared" si="21"/>
        <v/>
      </c>
      <c r="AV91" s="94">
        <f t="shared" si="15"/>
        <v>4.4000000000000004</v>
      </c>
      <c r="AW91" s="94">
        <f t="shared" si="19"/>
        <v>4.4000000000000004</v>
      </c>
      <c r="AX91" s="46">
        <f t="shared" si="17"/>
        <v>2.3323807579381204</v>
      </c>
      <c r="AY91" s="89">
        <f t="shared" si="20"/>
        <v>2</v>
      </c>
    </row>
  </sheetData>
  <phoneticPr fontId="16" type="noConversion"/>
  <conditionalFormatting sqref="AX2:AY84">
    <cfRule type="colorScale" priority="127">
      <colorScale>
        <cfvo type="min"/>
        <cfvo type="percentile" val="50"/>
        <cfvo type="max"/>
        <color rgb="FF63BE7B"/>
        <color rgb="FFFFEB84"/>
        <color rgb="FFF8696B"/>
      </colorScale>
    </cfRule>
  </conditionalFormatting>
  <conditionalFormatting sqref="AY1:AY1048576">
    <cfRule type="colorScale" priority="4">
      <colorScale>
        <cfvo type="min"/>
        <cfvo type="percentile" val="50"/>
        <cfvo type="max"/>
        <color rgb="FFF8696B"/>
        <color rgb="FFFFEB84"/>
        <color rgb="FF63BE7B"/>
      </colorScale>
    </cfRule>
  </conditionalFormatting>
  <conditionalFormatting sqref="AX89:AX91">
    <cfRule type="colorScale" priority="3">
      <colorScale>
        <cfvo type="min"/>
        <cfvo type="percentile" val="50"/>
        <cfvo type="max"/>
        <color rgb="FF63BE7B"/>
        <color rgb="FFFFEB84"/>
        <color rgb="FFF8696B"/>
      </colorScale>
    </cfRule>
  </conditionalFormatting>
  <conditionalFormatting sqref="AY89:AY91">
    <cfRule type="colorScale" priority="1">
      <colorScale>
        <cfvo type="min"/>
        <cfvo type="percentile" val="50"/>
        <cfvo type="max"/>
        <color rgb="FFF8696B"/>
        <color rgb="FFFFEB84"/>
        <color rgb="FF63BE7B"/>
      </colorScale>
    </cfRule>
  </conditionalFormatting>
  <pageMargins left="0.7" right="0.7" top="0.78749999999999998" bottom="0.78749999999999998" header="0.511811023622047" footer="0.511811023622047"/>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EBEBE"/>
  </sheetPr>
  <dimension ref="A1:AL263"/>
  <sheetViews>
    <sheetView zoomScaleNormal="100" workbookViewId="0">
      <selection activeCell="B4" sqref="B4"/>
    </sheetView>
  </sheetViews>
  <sheetFormatPr baseColWidth="10" defaultColWidth="11.3828125" defaultRowHeight="12.9" x14ac:dyDescent="0.35"/>
  <cols>
    <col min="1" max="1" width="11.3828125" style="52"/>
    <col min="2" max="2" width="73.69140625" style="52" customWidth="1"/>
    <col min="3" max="37" width="11.3828125" style="52"/>
    <col min="38" max="38" width="22.69140625" customWidth="1"/>
    <col min="39" max="16384" width="11.3828125" style="52"/>
  </cols>
  <sheetData>
    <row r="1" spans="1:38" ht="15" customHeight="1" x14ac:dyDescent="0.35">
      <c r="A1" s="53" t="s">
        <v>149</v>
      </c>
      <c r="B1" s="54" t="s">
        <v>150</v>
      </c>
      <c r="C1" s="54" t="s">
        <v>151</v>
      </c>
      <c r="AL1" s="55" t="s">
        <v>5</v>
      </c>
    </row>
    <row r="2" spans="1:38" ht="15" customHeight="1" x14ac:dyDescent="0.35">
      <c r="A2" s="56" t="s">
        <v>147</v>
      </c>
      <c r="B2" s="57" t="str">
        <f ca="1">MID(_xlfn.SINGLE(fullName), SEARCH("[",_xlfn.SINGLE(fullName))+1, SEARCH("]",_xlfn.SINGLE( fullName)) - SEARCH("[",_xlfn.SINGLE( fullName)) - 1)</f>
        <v>OrgIQ_Rating_1.3_public_TP.xlsx</v>
      </c>
      <c r="C2" s="57"/>
      <c r="AL2" s="55" t="s">
        <v>152</v>
      </c>
    </row>
    <row r="3" spans="1:38" ht="15" customHeight="1" x14ac:dyDescent="0.35">
      <c r="B3" s="58"/>
      <c r="C3" s="57" t="s">
        <v>146</v>
      </c>
      <c r="AL3" s="55" t="s">
        <v>153</v>
      </c>
    </row>
    <row r="4" spans="1:38" ht="15" customHeight="1" x14ac:dyDescent="0.35">
      <c r="B4" s="52" t="str">
        <f ca="1">CELL("dateiname")</f>
        <v>D:\_portable\Documents\_business\OrgIQ\[OrgIQ_Rating_1.3_public_TP.xlsx]HowTo</v>
      </c>
      <c r="C4" s="57" t="s">
        <v>154</v>
      </c>
      <c r="AL4" s="55" t="s">
        <v>155</v>
      </c>
    </row>
    <row r="5" spans="1:38" ht="15" customHeight="1" x14ac:dyDescent="0.35">
      <c r="C5" s="57" t="s">
        <v>148</v>
      </c>
      <c r="AL5" s="55" t="s">
        <v>156</v>
      </c>
    </row>
    <row r="6" spans="1:38" ht="15" customHeight="1" x14ac:dyDescent="0.35">
      <c r="C6" s="57"/>
      <c r="AL6" s="55" t="s">
        <v>157</v>
      </c>
    </row>
    <row r="7" spans="1:38" ht="15" customHeight="1" x14ac:dyDescent="0.35">
      <c r="C7" s="57"/>
      <c r="AL7" s="55" t="s">
        <v>158</v>
      </c>
    </row>
    <row r="8" spans="1:38" ht="15" customHeight="1" x14ac:dyDescent="0.35">
      <c r="AL8" s="55" t="s">
        <v>159</v>
      </c>
    </row>
    <row r="9" spans="1:38" ht="15" customHeight="1" x14ac:dyDescent="0.35">
      <c r="AL9" s="55" t="s">
        <v>160</v>
      </c>
    </row>
    <row r="10" spans="1:38" ht="15" customHeight="1" x14ac:dyDescent="0.35">
      <c r="AL10" s="55" t="s">
        <v>161</v>
      </c>
    </row>
    <row r="11" spans="1:38" ht="15" customHeight="1" x14ac:dyDescent="0.35">
      <c r="AL11" s="55" t="s">
        <v>162</v>
      </c>
    </row>
    <row r="12" spans="1:38" ht="15" customHeight="1" x14ac:dyDescent="0.35">
      <c r="AL12" s="55" t="s">
        <v>163</v>
      </c>
    </row>
    <row r="13" spans="1:38" ht="15" customHeight="1" x14ac:dyDescent="0.35">
      <c r="AL13" s="55" t="s">
        <v>164</v>
      </c>
    </row>
    <row r="14" spans="1:38" ht="15" customHeight="1" x14ac:dyDescent="0.35">
      <c r="AL14" s="55" t="s">
        <v>165</v>
      </c>
    </row>
    <row r="15" spans="1:38" ht="15" customHeight="1" x14ac:dyDescent="0.35">
      <c r="AL15" s="55" t="s">
        <v>166</v>
      </c>
    </row>
    <row r="16" spans="1:38" ht="15" customHeight="1" x14ac:dyDescent="0.35">
      <c r="AL16" s="55" t="s">
        <v>167</v>
      </c>
    </row>
    <row r="17" spans="38:38" ht="15" customHeight="1" x14ac:dyDescent="0.35">
      <c r="AL17" s="55" t="s">
        <v>168</v>
      </c>
    </row>
    <row r="18" spans="38:38" ht="15" customHeight="1" x14ac:dyDescent="0.35">
      <c r="AL18" s="55" t="s">
        <v>169</v>
      </c>
    </row>
    <row r="19" spans="38:38" ht="15" customHeight="1" x14ac:dyDescent="0.35">
      <c r="AL19" s="55" t="s">
        <v>170</v>
      </c>
    </row>
    <row r="20" spans="38:38" ht="15" customHeight="1" x14ac:dyDescent="0.35">
      <c r="AL20" s="55" t="s">
        <v>171</v>
      </c>
    </row>
    <row r="21" spans="38:38" ht="15" customHeight="1" x14ac:dyDescent="0.35">
      <c r="AL21" s="55" t="s">
        <v>172</v>
      </c>
    </row>
    <row r="22" spans="38:38" ht="15" customHeight="1" x14ac:dyDescent="0.35">
      <c r="AL22" s="55" t="s">
        <v>173</v>
      </c>
    </row>
    <row r="23" spans="38:38" ht="15" customHeight="1" x14ac:dyDescent="0.35">
      <c r="AL23" s="55" t="s">
        <v>174</v>
      </c>
    </row>
    <row r="24" spans="38:38" ht="15" customHeight="1" x14ac:dyDescent="0.35">
      <c r="AL24" s="55" t="s">
        <v>175</v>
      </c>
    </row>
    <row r="25" spans="38:38" ht="15" customHeight="1" x14ac:dyDescent="0.35">
      <c r="AL25" s="55" t="s">
        <v>176</v>
      </c>
    </row>
    <row r="26" spans="38:38" ht="15" customHeight="1" x14ac:dyDescent="0.35">
      <c r="AL26" s="55" t="s">
        <v>177</v>
      </c>
    </row>
    <row r="27" spans="38:38" ht="15" customHeight="1" x14ac:dyDescent="0.35">
      <c r="AL27" s="55" t="s">
        <v>178</v>
      </c>
    </row>
    <row r="28" spans="38:38" ht="15" customHeight="1" x14ac:dyDescent="0.35">
      <c r="AL28" s="55" t="s">
        <v>179</v>
      </c>
    </row>
    <row r="29" spans="38:38" ht="15" customHeight="1" x14ac:dyDescent="0.35">
      <c r="AL29" s="55" t="s">
        <v>180</v>
      </c>
    </row>
    <row r="30" spans="38:38" ht="15" customHeight="1" x14ac:dyDescent="0.35">
      <c r="AL30" s="55" t="s">
        <v>181</v>
      </c>
    </row>
    <row r="31" spans="38:38" ht="15" customHeight="1" x14ac:dyDescent="0.35">
      <c r="AL31" s="55" t="s">
        <v>182</v>
      </c>
    </row>
    <row r="32" spans="38:38" ht="15" customHeight="1" x14ac:dyDescent="0.35">
      <c r="AL32" s="55" t="s">
        <v>183</v>
      </c>
    </row>
    <row r="33" spans="38:38" ht="15" customHeight="1" x14ac:dyDescent="0.35">
      <c r="AL33" s="55" t="s">
        <v>184</v>
      </c>
    </row>
    <row r="34" spans="38:38" ht="15" customHeight="1" x14ac:dyDescent="0.35">
      <c r="AL34" s="55" t="s">
        <v>185</v>
      </c>
    </row>
    <row r="35" spans="38:38" ht="15" customHeight="1" x14ac:dyDescent="0.35">
      <c r="AL35" s="55" t="s">
        <v>186</v>
      </c>
    </row>
    <row r="36" spans="38:38" ht="15" customHeight="1" x14ac:dyDescent="0.35">
      <c r="AL36" s="55" t="s">
        <v>187</v>
      </c>
    </row>
    <row r="37" spans="38:38" ht="15" customHeight="1" x14ac:dyDescent="0.35">
      <c r="AL37" s="55" t="s">
        <v>188</v>
      </c>
    </row>
    <row r="38" spans="38:38" ht="15" customHeight="1" x14ac:dyDescent="0.35">
      <c r="AL38" s="55" t="s">
        <v>189</v>
      </c>
    </row>
    <row r="39" spans="38:38" ht="15" customHeight="1" x14ac:dyDescent="0.35">
      <c r="AL39" s="55" t="s">
        <v>190</v>
      </c>
    </row>
    <row r="40" spans="38:38" ht="15" customHeight="1" x14ac:dyDescent="0.35">
      <c r="AL40" s="55" t="s">
        <v>191</v>
      </c>
    </row>
    <row r="41" spans="38:38" ht="15" customHeight="1" x14ac:dyDescent="0.35">
      <c r="AL41" s="55" t="s">
        <v>192</v>
      </c>
    </row>
    <row r="42" spans="38:38" ht="15" customHeight="1" x14ac:dyDescent="0.35">
      <c r="AL42" s="55" t="s">
        <v>193</v>
      </c>
    </row>
    <row r="43" spans="38:38" ht="15" customHeight="1" x14ac:dyDescent="0.35">
      <c r="AL43" s="55" t="s">
        <v>194</v>
      </c>
    </row>
    <row r="44" spans="38:38" ht="15" customHeight="1" x14ac:dyDescent="0.35">
      <c r="AL44" s="55" t="s">
        <v>195</v>
      </c>
    </row>
    <row r="45" spans="38:38" ht="15" customHeight="1" x14ac:dyDescent="0.35">
      <c r="AL45" s="55" t="s">
        <v>196</v>
      </c>
    </row>
    <row r="46" spans="38:38" ht="15" customHeight="1" x14ac:dyDescent="0.35">
      <c r="AL46" s="55" t="s">
        <v>197</v>
      </c>
    </row>
    <row r="47" spans="38:38" ht="15" customHeight="1" x14ac:dyDescent="0.35">
      <c r="AL47" s="55" t="s">
        <v>198</v>
      </c>
    </row>
    <row r="48" spans="38:38" ht="15" customHeight="1" x14ac:dyDescent="0.35">
      <c r="AL48" s="55" t="s">
        <v>199</v>
      </c>
    </row>
    <row r="49" spans="38:38" ht="15" customHeight="1" x14ac:dyDescent="0.35">
      <c r="AL49" s="55" t="s">
        <v>200</v>
      </c>
    </row>
    <row r="50" spans="38:38" ht="15" customHeight="1" x14ac:dyDescent="0.35">
      <c r="AL50" s="55" t="s">
        <v>201</v>
      </c>
    </row>
    <row r="51" spans="38:38" ht="15" customHeight="1" x14ac:dyDescent="0.35">
      <c r="AL51" s="55" t="s">
        <v>202</v>
      </c>
    </row>
    <row r="52" spans="38:38" ht="15" customHeight="1" x14ac:dyDescent="0.35">
      <c r="AL52" s="55" t="s">
        <v>203</v>
      </c>
    </row>
    <row r="53" spans="38:38" ht="15" customHeight="1" x14ac:dyDescent="0.35">
      <c r="AL53" s="55" t="s">
        <v>204</v>
      </c>
    </row>
    <row r="54" spans="38:38" ht="15" customHeight="1" x14ac:dyDescent="0.35">
      <c r="AL54" s="55" t="s">
        <v>205</v>
      </c>
    </row>
    <row r="55" spans="38:38" ht="15" customHeight="1" x14ac:dyDescent="0.35">
      <c r="AL55" s="55" t="s">
        <v>206</v>
      </c>
    </row>
    <row r="56" spans="38:38" ht="15" customHeight="1" x14ac:dyDescent="0.35">
      <c r="AL56" s="55" t="s">
        <v>207</v>
      </c>
    </row>
    <row r="57" spans="38:38" ht="15" customHeight="1" x14ac:dyDescent="0.35">
      <c r="AL57" s="55" t="s">
        <v>208</v>
      </c>
    </row>
    <row r="58" spans="38:38" ht="15" customHeight="1" x14ac:dyDescent="0.35">
      <c r="AL58" s="55" t="s">
        <v>209</v>
      </c>
    </row>
    <row r="59" spans="38:38" ht="15" customHeight="1" x14ac:dyDescent="0.35">
      <c r="AL59" s="55" t="s">
        <v>210</v>
      </c>
    </row>
    <row r="60" spans="38:38" ht="15" customHeight="1" x14ac:dyDescent="0.35">
      <c r="AL60" s="55" t="s">
        <v>211</v>
      </c>
    </row>
    <row r="61" spans="38:38" ht="15" customHeight="1" x14ac:dyDescent="0.35">
      <c r="AL61" s="55" t="s">
        <v>212</v>
      </c>
    </row>
    <row r="62" spans="38:38" ht="15" customHeight="1" x14ac:dyDescent="0.35">
      <c r="AL62" s="55" t="s">
        <v>213</v>
      </c>
    </row>
    <row r="63" spans="38:38" ht="15" customHeight="1" x14ac:dyDescent="0.35">
      <c r="AL63" s="55" t="s">
        <v>214</v>
      </c>
    </row>
    <row r="64" spans="38:38" ht="15" customHeight="1" x14ac:dyDescent="0.35">
      <c r="AL64" s="55" t="s">
        <v>215</v>
      </c>
    </row>
    <row r="65" spans="38:38" ht="15" customHeight="1" x14ac:dyDescent="0.35">
      <c r="AL65" s="55" t="s">
        <v>216</v>
      </c>
    </row>
    <row r="66" spans="38:38" ht="15" customHeight="1" x14ac:dyDescent="0.35">
      <c r="AL66" s="55" t="s">
        <v>217</v>
      </c>
    </row>
    <row r="67" spans="38:38" ht="15" customHeight="1" x14ac:dyDescent="0.35">
      <c r="AL67" s="55" t="s">
        <v>218</v>
      </c>
    </row>
    <row r="68" spans="38:38" ht="15" customHeight="1" x14ac:dyDescent="0.35">
      <c r="AL68" s="55" t="s">
        <v>219</v>
      </c>
    </row>
    <row r="69" spans="38:38" ht="15" customHeight="1" x14ac:dyDescent="0.35">
      <c r="AL69" s="55" t="s">
        <v>220</v>
      </c>
    </row>
    <row r="70" spans="38:38" ht="15" customHeight="1" x14ac:dyDescent="0.35">
      <c r="AL70" s="55" t="s">
        <v>221</v>
      </c>
    </row>
    <row r="71" spans="38:38" ht="15" customHeight="1" x14ac:dyDescent="0.35">
      <c r="AL71" s="55" t="s">
        <v>222</v>
      </c>
    </row>
    <row r="72" spans="38:38" ht="15" customHeight="1" x14ac:dyDescent="0.35">
      <c r="AL72" s="55" t="s">
        <v>223</v>
      </c>
    </row>
    <row r="73" spans="38:38" ht="15" customHeight="1" x14ac:dyDescent="0.35">
      <c r="AL73" s="55" t="s">
        <v>224</v>
      </c>
    </row>
    <row r="74" spans="38:38" ht="15" customHeight="1" x14ac:dyDescent="0.35">
      <c r="AL74" s="55" t="s">
        <v>225</v>
      </c>
    </row>
    <row r="75" spans="38:38" ht="15" customHeight="1" x14ac:dyDescent="0.35">
      <c r="AL75" s="55" t="s">
        <v>226</v>
      </c>
    </row>
    <row r="76" spans="38:38" ht="15" customHeight="1" x14ac:dyDescent="0.35">
      <c r="AL76" s="55" t="s">
        <v>227</v>
      </c>
    </row>
    <row r="77" spans="38:38" ht="15" customHeight="1" x14ac:dyDescent="0.35">
      <c r="AL77" s="55" t="s">
        <v>228</v>
      </c>
    </row>
    <row r="78" spans="38:38" ht="15" customHeight="1" x14ac:dyDescent="0.35">
      <c r="AL78" s="55" t="s">
        <v>229</v>
      </c>
    </row>
    <row r="79" spans="38:38" ht="15" customHeight="1" x14ac:dyDescent="0.35">
      <c r="AL79" s="55" t="s">
        <v>230</v>
      </c>
    </row>
    <row r="80" spans="38:38" ht="15" customHeight="1" x14ac:dyDescent="0.35">
      <c r="AL80" s="55" t="s">
        <v>231</v>
      </c>
    </row>
    <row r="81" spans="38:38" ht="15" customHeight="1" x14ac:dyDescent="0.35">
      <c r="AL81" s="55" t="s">
        <v>232</v>
      </c>
    </row>
    <row r="82" spans="38:38" ht="15" customHeight="1" x14ac:dyDescent="0.35">
      <c r="AL82" s="55" t="s">
        <v>233</v>
      </c>
    </row>
    <row r="83" spans="38:38" ht="15" customHeight="1" x14ac:dyDescent="0.35">
      <c r="AL83" s="55" t="s">
        <v>234</v>
      </c>
    </row>
    <row r="84" spans="38:38" ht="15" customHeight="1" x14ac:dyDescent="0.35">
      <c r="AL84" s="55" t="s">
        <v>235</v>
      </c>
    </row>
    <row r="85" spans="38:38" ht="15" customHeight="1" x14ac:dyDescent="0.35">
      <c r="AL85" s="55" t="s">
        <v>49</v>
      </c>
    </row>
    <row r="86" spans="38:38" ht="15" customHeight="1" x14ac:dyDescent="0.35">
      <c r="AL86" s="55" t="s">
        <v>236</v>
      </c>
    </row>
    <row r="87" spans="38:38" ht="15" customHeight="1" x14ac:dyDescent="0.35">
      <c r="AL87" s="55" t="s">
        <v>237</v>
      </c>
    </row>
    <row r="88" spans="38:38" ht="15" customHeight="1" x14ac:dyDescent="0.35">
      <c r="AL88" s="55" t="s">
        <v>238</v>
      </c>
    </row>
    <row r="89" spans="38:38" ht="15" customHeight="1" x14ac:dyDescent="0.35">
      <c r="AL89" s="55" t="s">
        <v>239</v>
      </c>
    </row>
    <row r="90" spans="38:38" ht="15" customHeight="1" x14ac:dyDescent="0.35">
      <c r="AL90" s="55" t="s">
        <v>240</v>
      </c>
    </row>
    <row r="91" spans="38:38" ht="15" customHeight="1" x14ac:dyDescent="0.35">
      <c r="AL91" s="55" t="s">
        <v>241</v>
      </c>
    </row>
    <row r="92" spans="38:38" ht="15" customHeight="1" x14ac:dyDescent="0.35">
      <c r="AL92" s="55" t="s">
        <v>242</v>
      </c>
    </row>
    <row r="93" spans="38:38" ht="15" customHeight="1" x14ac:dyDescent="0.35">
      <c r="AL93" s="55" t="s">
        <v>243</v>
      </c>
    </row>
    <row r="94" spans="38:38" ht="15" customHeight="1" x14ac:dyDescent="0.35">
      <c r="AL94" s="55" t="s">
        <v>244</v>
      </c>
    </row>
    <row r="95" spans="38:38" ht="15" customHeight="1" x14ac:dyDescent="0.35">
      <c r="AL95" s="55" t="s">
        <v>245</v>
      </c>
    </row>
    <row r="96" spans="38:38" ht="15" customHeight="1" x14ac:dyDescent="0.35">
      <c r="AL96" s="55" t="s">
        <v>246</v>
      </c>
    </row>
    <row r="97" spans="38:38" ht="15" customHeight="1" x14ac:dyDescent="0.35">
      <c r="AL97" s="55" t="s">
        <v>247</v>
      </c>
    </row>
    <row r="98" spans="38:38" ht="15" customHeight="1" x14ac:dyDescent="0.35">
      <c r="AL98" s="55" t="s">
        <v>248</v>
      </c>
    </row>
    <row r="99" spans="38:38" ht="15" customHeight="1" x14ac:dyDescent="0.35">
      <c r="AL99" s="55" t="s">
        <v>249</v>
      </c>
    </row>
    <row r="100" spans="38:38" ht="15" customHeight="1" x14ac:dyDescent="0.35">
      <c r="AL100" s="55" t="s">
        <v>250</v>
      </c>
    </row>
    <row r="101" spans="38:38" ht="15" customHeight="1" x14ac:dyDescent="0.35">
      <c r="AL101" s="55" t="s">
        <v>251</v>
      </c>
    </row>
    <row r="102" spans="38:38" ht="15" customHeight="1" x14ac:dyDescent="0.35">
      <c r="AL102" s="55" t="s">
        <v>252</v>
      </c>
    </row>
    <row r="103" spans="38:38" ht="15" customHeight="1" x14ac:dyDescent="0.35">
      <c r="AL103" s="55" t="s">
        <v>253</v>
      </c>
    </row>
    <row r="104" spans="38:38" ht="15" customHeight="1" x14ac:dyDescent="0.35">
      <c r="AL104" s="55" t="s">
        <v>254</v>
      </c>
    </row>
    <row r="105" spans="38:38" ht="15" customHeight="1" x14ac:dyDescent="0.35">
      <c r="AL105" s="55" t="s">
        <v>255</v>
      </c>
    </row>
    <row r="106" spans="38:38" ht="15" customHeight="1" x14ac:dyDescent="0.35">
      <c r="AL106" s="55" t="s">
        <v>256</v>
      </c>
    </row>
    <row r="107" spans="38:38" ht="15" customHeight="1" x14ac:dyDescent="0.35">
      <c r="AL107" s="55" t="s">
        <v>257</v>
      </c>
    </row>
    <row r="108" spans="38:38" ht="15" customHeight="1" x14ac:dyDescent="0.35">
      <c r="AL108" s="55" t="s">
        <v>258</v>
      </c>
    </row>
    <row r="109" spans="38:38" ht="15" customHeight="1" x14ac:dyDescent="0.35">
      <c r="AL109" s="55" t="s">
        <v>259</v>
      </c>
    </row>
    <row r="110" spans="38:38" ht="15" customHeight="1" x14ac:dyDescent="0.35">
      <c r="AL110" s="55" t="s">
        <v>260</v>
      </c>
    </row>
    <row r="111" spans="38:38" ht="15" customHeight="1" x14ac:dyDescent="0.35">
      <c r="AL111" s="55" t="s">
        <v>261</v>
      </c>
    </row>
    <row r="112" spans="38:38" ht="15" customHeight="1" x14ac:dyDescent="0.35">
      <c r="AL112" s="55" t="s">
        <v>262</v>
      </c>
    </row>
    <row r="113" spans="38:38" ht="15" customHeight="1" x14ac:dyDescent="0.35">
      <c r="AL113" s="55" t="s">
        <v>263</v>
      </c>
    </row>
    <row r="114" spans="38:38" ht="15" customHeight="1" x14ac:dyDescent="0.35">
      <c r="AL114" s="55" t="s">
        <v>264</v>
      </c>
    </row>
    <row r="115" spans="38:38" ht="15" customHeight="1" x14ac:dyDescent="0.35">
      <c r="AL115" s="55" t="s">
        <v>265</v>
      </c>
    </row>
    <row r="116" spans="38:38" ht="15" customHeight="1" x14ac:dyDescent="0.35">
      <c r="AL116" s="55" t="s">
        <v>266</v>
      </c>
    </row>
    <row r="117" spans="38:38" ht="15" customHeight="1" x14ac:dyDescent="0.35">
      <c r="AL117" s="55" t="s">
        <v>267</v>
      </c>
    </row>
    <row r="118" spans="38:38" ht="15" customHeight="1" x14ac:dyDescent="0.35">
      <c r="AL118" s="55" t="s">
        <v>268</v>
      </c>
    </row>
    <row r="119" spans="38:38" ht="15" customHeight="1" x14ac:dyDescent="0.35">
      <c r="AL119" s="55" t="s">
        <v>269</v>
      </c>
    </row>
    <row r="120" spans="38:38" ht="15" customHeight="1" x14ac:dyDescent="0.35">
      <c r="AL120" s="55" t="s">
        <v>270</v>
      </c>
    </row>
    <row r="121" spans="38:38" ht="15" customHeight="1" x14ac:dyDescent="0.35">
      <c r="AL121" s="55" t="s">
        <v>271</v>
      </c>
    </row>
    <row r="122" spans="38:38" ht="15" customHeight="1" x14ac:dyDescent="0.35">
      <c r="AL122" s="55" t="s">
        <v>272</v>
      </c>
    </row>
    <row r="123" spans="38:38" ht="15" customHeight="1" x14ac:dyDescent="0.35">
      <c r="AL123" s="55" t="s">
        <v>273</v>
      </c>
    </row>
    <row r="124" spans="38:38" ht="15" customHeight="1" x14ac:dyDescent="0.35">
      <c r="AL124" s="55" t="s">
        <v>274</v>
      </c>
    </row>
    <row r="125" spans="38:38" ht="15" customHeight="1" x14ac:dyDescent="0.35">
      <c r="AL125" s="55" t="s">
        <v>275</v>
      </c>
    </row>
    <row r="126" spans="38:38" ht="15" customHeight="1" x14ac:dyDescent="0.35">
      <c r="AL126" s="55" t="s">
        <v>276</v>
      </c>
    </row>
    <row r="127" spans="38:38" ht="15" customHeight="1" x14ac:dyDescent="0.35">
      <c r="AL127" s="55" t="s">
        <v>277</v>
      </c>
    </row>
    <row r="128" spans="38:38" ht="15" customHeight="1" x14ac:dyDescent="0.35">
      <c r="AL128" s="55" t="s">
        <v>278</v>
      </c>
    </row>
    <row r="129" spans="38:38" ht="15" customHeight="1" x14ac:dyDescent="0.35">
      <c r="AL129" s="55" t="s">
        <v>279</v>
      </c>
    </row>
    <row r="130" spans="38:38" ht="15" customHeight="1" x14ac:dyDescent="0.35">
      <c r="AL130" s="55" t="s">
        <v>280</v>
      </c>
    </row>
    <row r="131" spans="38:38" ht="15" customHeight="1" x14ac:dyDescent="0.35">
      <c r="AL131" s="55" t="s">
        <v>281</v>
      </c>
    </row>
    <row r="132" spans="38:38" ht="15" customHeight="1" x14ac:dyDescent="0.35">
      <c r="AL132" s="55" t="s">
        <v>282</v>
      </c>
    </row>
    <row r="133" spans="38:38" ht="15" customHeight="1" x14ac:dyDescent="0.35">
      <c r="AL133" s="55" t="s">
        <v>283</v>
      </c>
    </row>
    <row r="134" spans="38:38" ht="15" customHeight="1" x14ac:dyDescent="0.35">
      <c r="AL134" s="55" t="s">
        <v>284</v>
      </c>
    </row>
    <row r="135" spans="38:38" ht="15" customHeight="1" x14ac:dyDescent="0.35">
      <c r="AL135" s="55" t="s">
        <v>285</v>
      </c>
    </row>
    <row r="136" spans="38:38" ht="15" customHeight="1" x14ac:dyDescent="0.35">
      <c r="AL136" s="55" t="s">
        <v>286</v>
      </c>
    </row>
    <row r="137" spans="38:38" ht="15" customHeight="1" x14ac:dyDescent="0.35">
      <c r="AL137" s="55" t="s">
        <v>287</v>
      </c>
    </row>
    <row r="138" spans="38:38" ht="15" customHeight="1" x14ac:dyDescent="0.35">
      <c r="AL138" s="55" t="s">
        <v>288</v>
      </c>
    </row>
    <row r="139" spans="38:38" ht="15" customHeight="1" x14ac:dyDescent="0.35">
      <c r="AL139" s="55" t="s">
        <v>289</v>
      </c>
    </row>
    <row r="140" spans="38:38" ht="15" customHeight="1" x14ac:dyDescent="0.35">
      <c r="AL140" s="55" t="s">
        <v>290</v>
      </c>
    </row>
    <row r="141" spans="38:38" ht="15" customHeight="1" x14ac:dyDescent="0.35">
      <c r="AL141" s="55" t="s">
        <v>291</v>
      </c>
    </row>
    <row r="142" spans="38:38" ht="15" customHeight="1" x14ac:dyDescent="0.35">
      <c r="AL142" s="55" t="s">
        <v>292</v>
      </c>
    </row>
    <row r="143" spans="38:38" ht="15" customHeight="1" x14ac:dyDescent="0.35">
      <c r="AL143" s="55" t="s">
        <v>293</v>
      </c>
    </row>
    <row r="144" spans="38:38" ht="15" customHeight="1" x14ac:dyDescent="0.35">
      <c r="AL144" s="55" t="s">
        <v>294</v>
      </c>
    </row>
    <row r="145" spans="38:38" ht="15" customHeight="1" x14ac:dyDescent="0.35">
      <c r="AL145" s="55" t="s">
        <v>295</v>
      </c>
    </row>
    <row r="146" spans="38:38" ht="15" customHeight="1" x14ac:dyDescent="0.35">
      <c r="AL146" s="55" t="s">
        <v>296</v>
      </c>
    </row>
    <row r="147" spans="38:38" ht="15" customHeight="1" x14ac:dyDescent="0.35">
      <c r="AL147" s="55" t="s">
        <v>297</v>
      </c>
    </row>
    <row r="148" spans="38:38" ht="15" customHeight="1" x14ac:dyDescent="0.35">
      <c r="AL148" s="55" t="s">
        <v>298</v>
      </c>
    </row>
    <row r="149" spans="38:38" ht="15" customHeight="1" x14ac:dyDescent="0.35">
      <c r="AL149" s="55" t="s">
        <v>299</v>
      </c>
    </row>
    <row r="150" spans="38:38" ht="15" customHeight="1" x14ac:dyDescent="0.35">
      <c r="AL150" s="55" t="s">
        <v>300</v>
      </c>
    </row>
    <row r="151" spans="38:38" ht="15" customHeight="1" x14ac:dyDescent="0.35">
      <c r="AL151" s="55" t="s">
        <v>301</v>
      </c>
    </row>
    <row r="152" spans="38:38" ht="15" customHeight="1" x14ac:dyDescent="0.35">
      <c r="AL152" s="55" t="s">
        <v>302</v>
      </c>
    </row>
    <row r="153" spans="38:38" ht="15" customHeight="1" x14ac:dyDescent="0.35">
      <c r="AL153" s="55" t="s">
        <v>303</v>
      </c>
    </row>
    <row r="154" spans="38:38" ht="15" customHeight="1" x14ac:dyDescent="0.35">
      <c r="AL154" s="55" t="s">
        <v>304</v>
      </c>
    </row>
    <row r="155" spans="38:38" ht="15" customHeight="1" x14ac:dyDescent="0.35">
      <c r="AL155" s="55" t="s">
        <v>305</v>
      </c>
    </row>
    <row r="156" spans="38:38" ht="15" customHeight="1" x14ac:dyDescent="0.35">
      <c r="AL156" s="55" t="s">
        <v>306</v>
      </c>
    </row>
    <row r="157" spans="38:38" ht="15" customHeight="1" x14ac:dyDescent="0.35">
      <c r="AL157" s="55" t="s">
        <v>307</v>
      </c>
    </row>
    <row r="158" spans="38:38" ht="15" customHeight="1" x14ac:dyDescent="0.35">
      <c r="AL158" s="55" t="s">
        <v>308</v>
      </c>
    </row>
    <row r="159" spans="38:38" ht="15" customHeight="1" x14ac:dyDescent="0.35">
      <c r="AL159" s="55" t="s">
        <v>309</v>
      </c>
    </row>
    <row r="160" spans="38:38" ht="15" customHeight="1" x14ac:dyDescent="0.35">
      <c r="AL160" s="55" t="s">
        <v>310</v>
      </c>
    </row>
    <row r="161" spans="38:38" ht="15" customHeight="1" x14ac:dyDescent="0.35">
      <c r="AL161" s="55" t="s">
        <v>311</v>
      </c>
    </row>
    <row r="162" spans="38:38" ht="15" customHeight="1" x14ac:dyDescent="0.35">
      <c r="AL162" s="55" t="s">
        <v>312</v>
      </c>
    </row>
    <row r="163" spans="38:38" ht="15" customHeight="1" x14ac:dyDescent="0.35">
      <c r="AL163" s="55" t="s">
        <v>313</v>
      </c>
    </row>
    <row r="164" spans="38:38" ht="15" customHeight="1" x14ac:dyDescent="0.35">
      <c r="AL164" s="55" t="s">
        <v>314</v>
      </c>
    </row>
    <row r="165" spans="38:38" ht="15" customHeight="1" x14ac:dyDescent="0.35">
      <c r="AL165" s="55" t="s">
        <v>315</v>
      </c>
    </row>
    <row r="166" spans="38:38" ht="15" customHeight="1" x14ac:dyDescent="0.35">
      <c r="AL166" s="55" t="s">
        <v>316</v>
      </c>
    </row>
    <row r="167" spans="38:38" ht="15" customHeight="1" x14ac:dyDescent="0.35">
      <c r="AL167" s="55" t="s">
        <v>317</v>
      </c>
    </row>
    <row r="168" spans="38:38" ht="15" customHeight="1" x14ac:dyDescent="0.35">
      <c r="AL168" s="55" t="s">
        <v>318</v>
      </c>
    </row>
    <row r="169" spans="38:38" ht="15" customHeight="1" x14ac:dyDescent="0.35">
      <c r="AL169" s="55" t="s">
        <v>319</v>
      </c>
    </row>
    <row r="170" spans="38:38" ht="15" customHeight="1" x14ac:dyDescent="0.35">
      <c r="AL170" s="55" t="s">
        <v>320</v>
      </c>
    </row>
    <row r="171" spans="38:38" ht="15" customHeight="1" x14ac:dyDescent="0.35">
      <c r="AL171" s="55" t="s">
        <v>321</v>
      </c>
    </row>
    <row r="172" spans="38:38" ht="15" customHeight="1" x14ac:dyDescent="0.35">
      <c r="AL172" s="55" t="s">
        <v>322</v>
      </c>
    </row>
    <row r="173" spans="38:38" ht="15" customHeight="1" x14ac:dyDescent="0.35">
      <c r="AL173" s="55" t="s">
        <v>323</v>
      </c>
    </row>
    <row r="174" spans="38:38" ht="15" customHeight="1" x14ac:dyDescent="0.35">
      <c r="AL174" s="55" t="s">
        <v>324</v>
      </c>
    </row>
    <row r="175" spans="38:38" ht="15" customHeight="1" x14ac:dyDescent="0.35">
      <c r="AL175" s="55" t="s">
        <v>325</v>
      </c>
    </row>
    <row r="176" spans="38:38" ht="15" customHeight="1" x14ac:dyDescent="0.35">
      <c r="AL176" s="55" t="s">
        <v>326</v>
      </c>
    </row>
    <row r="177" spans="38:38" ht="15" customHeight="1" x14ac:dyDescent="0.35">
      <c r="AL177" s="55" t="s">
        <v>327</v>
      </c>
    </row>
    <row r="178" spans="38:38" ht="15" customHeight="1" x14ac:dyDescent="0.35">
      <c r="AL178" s="55" t="s">
        <v>328</v>
      </c>
    </row>
    <row r="179" spans="38:38" ht="15" customHeight="1" x14ac:dyDescent="0.35">
      <c r="AL179" s="55" t="s">
        <v>329</v>
      </c>
    </row>
    <row r="180" spans="38:38" ht="15" customHeight="1" x14ac:dyDescent="0.35">
      <c r="AL180" s="55" t="s">
        <v>330</v>
      </c>
    </row>
    <row r="181" spans="38:38" ht="15" customHeight="1" x14ac:dyDescent="0.35">
      <c r="AL181" s="55" t="s">
        <v>331</v>
      </c>
    </row>
    <row r="182" spans="38:38" ht="15" customHeight="1" x14ac:dyDescent="0.35">
      <c r="AL182" s="55" t="s">
        <v>332</v>
      </c>
    </row>
    <row r="183" spans="38:38" ht="15" customHeight="1" x14ac:dyDescent="0.35">
      <c r="AL183" s="55" t="s">
        <v>333</v>
      </c>
    </row>
    <row r="184" spans="38:38" ht="15" customHeight="1" x14ac:dyDescent="0.35">
      <c r="AL184" s="55" t="s">
        <v>334</v>
      </c>
    </row>
    <row r="185" spans="38:38" ht="15" customHeight="1" x14ac:dyDescent="0.35">
      <c r="AL185" s="55" t="s">
        <v>335</v>
      </c>
    </row>
    <row r="186" spans="38:38" ht="15" customHeight="1" x14ac:dyDescent="0.35">
      <c r="AL186" s="55" t="s">
        <v>336</v>
      </c>
    </row>
    <row r="187" spans="38:38" ht="15" customHeight="1" x14ac:dyDescent="0.35">
      <c r="AL187" s="55" t="s">
        <v>337</v>
      </c>
    </row>
    <row r="188" spans="38:38" ht="15" customHeight="1" x14ac:dyDescent="0.35">
      <c r="AL188" s="55" t="s">
        <v>338</v>
      </c>
    </row>
    <row r="189" spans="38:38" ht="15" customHeight="1" x14ac:dyDescent="0.35">
      <c r="AL189" s="55" t="s">
        <v>339</v>
      </c>
    </row>
    <row r="190" spans="38:38" ht="15" customHeight="1" x14ac:dyDescent="0.35">
      <c r="AL190" s="55" t="s">
        <v>340</v>
      </c>
    </row>
    <row r="191" spans="38:38" ht="15" customHeight="1" x14ac:dyDescent="0.35">
      <c r="AL191" s="55" t="s">
        <v>341</v>
      </c>
    </row>
    <row r="192" spans="38:38" ht="15" customHeight="1" x14ac:dyDescent="0.35">
      <c r="AL192" s="55" t="s">
        <v>342</v>
      </c>
    </row>
    <row r="193" spans="38:38" ht="15" customHeight="1" x14ac:dyDescent="0.35">
      <c r="AL193" s="55" t="s">
        <v>343</v>
      </c>
    </row>
    <row r="194" spans="38:38" ht="15" customHeight="1" x14ac:dyDescent="0.35">
      <c r="AL194" s="55" t="s">
        <v>344</v>
      </c>
    </row>
    <row r="195" spans="38:38" ht="15" customHeight="1" x14ac:dyDescent="0.35">
      <c r="AL195" s="55" t="s">
        <v>345</v>
      </c>
    </row>
    <row r="196" spans="38:38" ht="15" customHeight="1" x14ac:dyDescent="0.35">
      <c r="AL196" s="55" t="s">
        <v>346</v>
      </c>
    </row>
    <row r="197" spans="38:38" ht="15" customHeight="1" x14ac:dyDescent="0.35">
      <c r="AL197" s="55" t="s">
        <v>347</v>
      </c>
    </row>
    <row r="198" spans="38:38" ht="15" customHeight="1" x14ac:dyDescent="0.35">
      <c r="AL198" s="55" t="s">
        <v>348</v>
      </c>
    </row>
    <row r="199" spans="38:38" ht="15" customHeight="1" x14ac:dyDescent="0.35">
      <c r="AL199" s="55" t="s">
        <v>349</v>
      </c>
    </row>
    <row r="200" spans="38:38" ht="15" customHeight="1" x14ac:dyDescent="0.35">
      <c r="AL200" s="55" t="s">
        <v>350</v>
      </c>
    </row>
    <row r="201" spans="38:38" ht="15" customHeight="1" x14ac:dyDescent="0.35">
      <c r="AL201" s="55" t="s">
        <v>351</v>
      </c>
    </row>
    <row r="202" spans="38:38" ht="15" customHeight="1" x14ac:dyDescent="0.35">
      <c r="AL202" s="55" t="s">
        <v>352</v>
      </c>
    </row>
    <row r="203" spans="38:38" ht="15" customHeight="1" x14ac:dyDescent="0.35">
      <c r="AL203" s="55" t="s">
        <v>353</v>
      </c>
    </row>
    <row r="204" spans="38:38" ht="15" customHeight="1" x14ac:dyDescent="0.35">
      <c r="AL204" s="55" t="s">
        <v>354</v>
      </c>
    </row>
    <row r="205" spans="38:38" ht="15" customHeight="1" x14ac:dyDescent="0.35">
      <c r="AL205" s="55" t="s">
        <v>355</v>
      </c>
    </row>
    <row r="206" spans="38:38" ht="15" customHeight="1" x14ac:dyDescent="0.35">
      <c r="AL206" s="55" t="s">
        <v>356</v>
      </c>
    </row>
    <row r="207" spans="38:38" ht="15" customHeight="1" x14ac:dyDescent="0.35">
      <c r="AL207" s="55" t="s">
        <v>357</v>
      </c>
    </row>
    <row r="208" spans="38:38" ht="15" customHeight="1" x14ac:dyDescent="0.35">
      <c r="AL208" s="55" t="s">
        <v>358</v>
      </c>
    </row>
    <row r="209" spans="38:38" ht="15" customHeight="1" x14ac:dyDescent="0.35">
      <c r="AL209" s="55" t="s">
        <v>359</v>
      </c>
    </row>
    <row r="210" spans="38:38" ht="15" customHeight="1" x14ac:dyDescent="0.35">
      <c r="AL210" s="55" t="s">
        <v>360</v>
      </c>
    </row>
    <row r="211" spans="38:38" ht="15" customHeight="1" x14ac:dyDescent="0.35">
      <c r="AL211" s="55" t="s">
        <v>361</v>
      </c>
    </row>
    <row r="212" spans="38:38" ht="15" customHeight="1" x14ac:dyDescent="0.35">
      <c r="AL212" s="55" t="s">
        <v>362</v>
      </c>
    </row>
    <row r="213" spans="38:38" ht="15" customHeight="1" x14ac:dyDescent="0.35">
      <c r="AL213" s="55" t="s">
        <v>363</v>
      </c>
    </row>
    <row r="214" spans="38:38" ht="15" customHeight="1" x14ac:dyDescent="0.35">
      <c r="AL214" s="55" t="s">
        <v>364</v>
      </c>
    </row>
    <row r="215" spans="38:38" ht="15" customHeight="1" x14ac:dyDescent="0.35">
      <c r="AL215" s="55" t="s">
        <v>365</v>
      </c>
    </row>
    <row r="216" spans="38:38" ht="15" customHeight="1" x14ac:dyDescent="0.35">
      <c r="AL216" s="55" t="s">
        <v>366</v>
      </c>
    </row>
    <row r="217" spans="38:38" ht="15" customHeight="1" x14ac:dyDescent="0.35">
      <c r="AL217" s="55" t="s">
        <v>367</v>
      </c>
    </row>
    <row r="218" spans="38:38" ht="15" customHeight="1" x14ac:dyDescent="0.35">
      <c r="AL218" s="55" t="s">
        <v>368</v>
      </c>
    </row>
    <row r="219" spans="38:38" ht="15" customHeight="1" x14ac:dyDescent="0.35">
      <c r="AL219" s="55" t="s">
        <v>369</v>
      </c>
    </row>
    <row r="220" spans="38:38" ht="15" customHeight="1" x14ac:dyDescent="0.35">
      <c r="AL220" s="55" t="s">
        <v>370</v>
      </c>
    </row>
    <row r="221" spans="38:38" ht="15" customHeight="1" x14ac:dyDescent="0.35">
      <c r="AL221" s="55" t="s">
        <v>371</v>
      </c>
    </row>
    <row r="222" spans="38:38" ht="15" customHeight="1" x14ac:dyDescent="0.35">
      <c r="AL222" s="55" t="s">
        <v>372</v>
      </c>
    </row>
    <row r="223" spans="38:38" ht="15" customHeight="1" x14ac:dyDescent="0.35">
      <c r="AL223" s="55" t="s">
        <v>373</v>
      </c>
    </row>
    <row r="224" spans="38:38" ht="15" customHeight="1" x14ac:dyDescent="0.35">
      <c r="AL224" s="55" t="s">
        <v>374</v>
      </c>
    </row>
    <row r="225" spans="38:38" ht="15" customHeight="1" x14ac:dyDescent="0.35">
      <c r="AL225" s="55" t="s">
        <v>375</v>
      </c>
    </row>
    <row r="226" spans="38:38" ht="15" customHeight="1" x14ac:dyDescent="0.35">
      <c r="AL226" s="55" t="s">
        <v>376</v>
      </c>
    </row>
    <row r="227" spans="38:38" ht="15" customHeight="1" x14ac:dyDescent="0.35">
      <c r="AL227" s="55" t="s">
        <v>377</v>
      </c>
    </row>
    <row r="228" spans="38:38" ht="15" customHeight="1" x14ac:dyDescent="0.35">
      <c r="AL228" s="55" t="s">
        <v>378</v>
      </c>
    </row>
    <row r="229" spans="38:38" ht="15" customHeight="1" x14ac:dyDescent="0.35">
      <c r="AL229" s="55" t="s">
        <v>379</v>
      </c>
    </row>
    <row r="230" spans="38:38" ht="15" customHeight="1" x14ac:dyDescent="0.35">
      <c r="AL230" s="55" t="s">
        <v>380</v>
      </c>
    </row>
    <row r="231" spans="38:38" ht="15" customHeight="1" x14ac:dyDescent="0.35">
      <c r="AL231" s="55" t="s">
        <v>381</v>
      </c>
    </row>
    <row r="232" spans="38:38" ht="15" customHeight="1" x14ac:dyDescent="0.35">
      <c r="AL232" s="55" t="s">
        <v>382</v>
      </c>
    </row>
    <row r="233" spans="38:38" ht="15" customHeight="1" x14ac:dyDescent="0.35">
      <c r="AL233" s="55" t="s">
        <v>383</v>
      </c>
    </row>
    <row r="234" spans="38:38" ht="15" customHeight="1" x14ac:dyDescent="0.35">
      <c r="AL234" s="55" t="s">
        <v>384</v>
      </c>
    </row>
    <row r="235" spans="38:38" ht="15" customHeight="1" x14ac:dyDescent="0.35">
      <c r="AL235" s="55" t="s">
        <v>385</v>
      </c>
    </row>
    <row r="236" spans="38:38" ht="15" customHeight="1" x14ac:dyDescent="0.35">
      <c r="AL236" s="55" t="s">
        <v>386</v>
      </c>
    </row>
    <row r="237" spans="38:38" ht="15" customHeight="1" x14ac:dyDescent="0.35">
      <c r="AL237" s="55" t="s">
        <v>387</v>
      </c>
    </row>
    <row r="238" spans="38:38" ht="15" customHeight="1" x14ac:dyDescent="0.35">
      <c r="AL238" s="55" t="s">
        <v>388</v>
      </c>
    </row>
    <row r="239" spans="38:38" ht="15" customHeight="1" x14ac:dyDescent="0.35">
      <c r="AL239" s="55" t="s">
        <v>389</v>
      </c>
    </row>
    <row r="240" spans="38:38" ht="15" customHeight="1" x14ac:dyDescent="0.35">
      <c r="AL240" s="55" t="s">
        <v>390</v>
      </c>
    </row>
    <row r="241" spans="38:38" ht="15" customHeight="1" x14ac:dyDescent="0.35">
      <c r="AL241" s="55" t="s">
        <v>391</v>
      </c>
    </row>
    <row r="242" spans="38:38" ht="15" customHeight="1" x14ac:dyDescent="0.35">
      <c r="AL242" s="55" t="s">
        <v>392</v>
      </c>
    </row>
    <row r="243" spans="38:38" ht="15" customHeight="1" x14ac:dyDescent="0.35">
      <c r="AL243" s="55" t="s">
        <v>393</v>
      </c>
    </row>
    <row r="244" spans="38:38" ht="15" customHeight="1" x14ac:dyDescent="0.35">
      <c r="AL244" s="55" t="s">
        <v>394</v>
      </c>
    </row>
    <row r="245" spans="38:38" ht="15" customHeight="1" x14ac:dyDescent="0.35">
      <c r="AL245" s="55" t="s">
        <v>395</v>
      </c>
    </row>
    <row r="246" spans="38:38" ht="15" customHeight="1" x14ac:dyDescent="0.35">
      <c r="AL246" s="55" t="s">
        <v>396</v>
      </c>
    </row>
    <row r="247" spans="38:38" ht="15" customHeight="1" x14ac:dyDescent="0.35">
      <c r="AL247" s="55" t="s">
        <v>397</v>
      </c>
    </row>
    <row r="248" spans="38:38" ht="15" customHeight="1" x14ac:dyDescent="0.35">
      <c r="AL248" s="55" t="s">
        <v>398</v>
      </c>
    </row>
    <row r="249" spans="38:38" ht="15" customHeight="1" x14ac:dyDescent="0.35">
      <c r="AL249" s="55" t="s">
        <v>399</v>
      </c>
    </row>
    <row r="250" spans="38:38" ht="15" customHeight="1" x14ac:dyDescent="0.35">
      <c r="AL250" s="55" t="s">
        <v>400</v>
      </c>
    </row>
    <row r="251" spans="38:38" ht="15" customHeight="1" x14ac:dyDescent="0.35">
      <c r="AL251" s="55" t="s">
        <v>401</v>
      </c>
    </row>
    <row r="252" spans="38:38" ht="15" customHeight="1" x14ac:dyDescent="0.35">
      <c r="AL252" s="55" t="s">
        <v>402</v>
      </c>
    </row>
    <row r="253" spans="38:38" ht="15" customHeight="1" x14ac:dyDescent="0.35">
      <c r="AL253" s="55" t="s">
        <v>403</v>
      </c>
    </row>
    <row r="254" spans="38:38" ht="15" customHeight="1" x14ac:dyDescent="0.35">
      <c r="AL254" s="55" t="s">
        <v>404</v>
      </c>
    </row>
    <row r="255" spans="38:38" ht="15" customHeight="1" x14ac:dyDescent="0.35">
      <c r="AL255" s="55" t="s">
        <v>405</v>
      </c>
    </row>
    <row r="256" spans="38:38" ht="15" customHeight="1" x14ac:dyDescent="0.35">
      <c r="AL256" s="55" t="s">
        <v>406</v>
      </c>
    </row>
    <row r="257" spans="38:38" ht="15" customHeight="1" x14ac:dyDescent="0.35">
      <c r="AL257" s="55" t="s">
        <v>407</v>
      </c>
    </row>
    <row r="258" spans="38:38" ht="15" customHeight="1" x14ac:dyDescent="0.35">
      <c r="AL258" s="55" t="s">
        <v>408</v>
      </c>
    </row>
    <row r="259" spans="38:38" ht="15" customHeight="1" x14ac:dyDescent="0.35">
      <c r="AL259" s="55" t="s">
        <v>409</v>
      </c>
    </row>
    <row r="260" spans="38:38" ht="15" customHeight="1" x14ac:dyDescent="0.35">
      <c r="AL260" s="55" t="s">
        <v>410</v>
      </c>
    </row>
    <row r="261" spans="38:38" ht="15" customHeight="1" x14ac:dyDescent="0.35">
      <c r="AL261" s="55" t="s">
        <v>411</v>
      </c>
    </row>
    <row r="262" spans="38:38" ht="15" customHeight="1" x14ac:dyDescent="0.35">
      <c r="AL262" s="55" t="s">
        <v>412</v>
      </c>
    </row>
    <row r="263" spans="38:38" ht="15" customHeight="1" x14ac:dyDescent="0.35">
      <c r="AL263" s="55" t="s">
        <v>413</v>
      </c>
    </row>
  </sheetData>
  <pageMargins left="0.78749999999999998" right="0.78749999999999998" top="0.98402777777777795" bottom="0.9840277777777779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ColorCheck</vt:lpstr>
      <vt:lpstr>HowTo</vt:lpstr>
      <vt:lpstr>CCM1.3_lite</vt:lpstr>
      <vt:lpstr>CCM1.3_lite_qOrder</vt:lpstr>
      <vt:lpstr>CCM_Chart_lite</vt:lpstr>
      <vt:lpstr>CCM1.3</vt:lpstr>
      <vt:lpstr>CCM1.3_qOrder</vt:lpstr>
      <vt:lpstr>CCM_Chart</vt:lpstr>
      <vt:lpstr>Parameter</vt:lpstr>
      <vt:lpstr>currentFile</vt:lpstr>
      <vt:lpstr>currentUser</vt:lpstr>
      <vt:lpstr>d_state_sel</vt:lpstr>
      <vt:lpstr>fullName</vt:lpstr>
      <vt:lpstr>OrgIQ_Quest</vt:lpstr>
    </vt:vector>
  </TitlesOfParts>
  <Company>OrgIQ.org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 1.3</dc:title>
  <dc:subject>CCM 1.3</dc:subject>
  <dc:creator>Dan@OrgIQ.org</dc:creator>
  <dc:description>Version 1.3 2024-09-19</dc:description>
  <cp:lastModifiedBy>dan@8min</cp:lastModifiedBy>
  <cp:revision>1</cp:revision>
  <dcterms:created xsi:type="dcterms:W3CDTF">2001-11-05T11:07:46Z</dcterms:created>
  <dcterms:modified xsi:type="dcterms:W3CDTF">2024-09-19T10:18:03Z</dcterms:modified>
  <cp:contentStatus>public</cp:contentStatus>
  <dc:language>de-DE</dc:language>
  <cp:version>24</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ja">
    <vt:lpwstr/>
  </property>
  <property fmtid="{D5CDD505-2E9C-101B-9397-08002B2CF9AE}" pid="3" name="ComplianceAssetId">
    <vt:lpwstr/>
  </property>
  <property fmtid="{D5CDD505-2E9C-101B-9397-08002B2CF9AE}" pid="4" name="ContentTypeId">
    <vt:lpwstr>0x010100A18D8A7B40654D9DA1C5674743D51610008E4CF81A57E3C7479CE95ECA826443CB</vt:lpwstr>
  </property>
  <property fmtid="{D5CDD505-2E9C-101B-9397-08002B2CF9AE}" pid="5" name="MediaServiceImageTags">
    <vt:lpwstr/>
  </property>
  <property fmtid="{D5CDD505-2E9C-101B-9397-08002B2CF9AE}" pid="6" name="Process">
    <vt:lpwstr>10;#Process Management|a32748e7-c5f5-4f22-9342-44dd702a54c7</vt:lpwstr>
  </property>
  <property fmtid="{D5CDD505-2E9C-101B-9397-08002B2CF9AE}" pid="7" name="Region">
    <vt:lpwstr>1;#VG|7921e8c0-d559-4369-8922-9824bd1f164f</vt:lpwstr>
  </property>
  <property fmtid="{D5CDD505-2E9C-101B-9397-08002B2CF9AE}" pid="8" name="TaxKeyword">
    <vt:lpwstr/>
  </property>
  <property fmtid="{D5CDD505-2E9C-101B-9397-08002B2CF9AE}" pid="9" name="TaxKeywordTaxHTField">
    <vt:lpwstr/>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pmpActivity">
    <vt:lpwstr/>
  </property>
  <property fmtid="{D5CDD505-2E9C-101B-9397-08002B2CF9AE}" pid="14" name="related">
    <vt:r8>0</vt:r8>
  </property>
  <property fmtid="{D5CDD505-2E9C-101B-9397-08002B2CF9AE}" pid="15" name="vecDocumentType">
    <vt:lpwstr/>
  </property>
  <property fmtid="{D5CDD505-2E9C-101B-9397-08002B2CF9AE}" pid="16" name="vecProcess">
    <vt:lpwstr/>
  </property>
  <property fmtid="{D5CDD505-2E9C-101B-9397-08002B2CF9AE}" pid="17" name="vecProject">
    <vt:lpwstr/>
  </property>
  <property fmtid="{D5CDD505-2E9C-101B-9397-08002B2CF9AE}" pid="18" name="vecRegion">
    <vt:lpwstr/>
  </property>
  <property fmtid="{D5CDD505-2E9C-101B-9397-08002B2CF9AE}" pid="19" name="vecSupplier">
    <vt:lpwstr/>
  </property>
  <property fmtid="{D5CDD505-2E9C-101B-9397-08002B2CF9AE}" pid="20" name="vecTool">
    <vt:lpwstr/>
  </property>
  <property fmtid="{D5CDD505-2E9C-101B-9397-08002B2CF9AE}" pid="21" name="vecTopic">
    <vt:lpwstr>8;#TeamDevelopment|085de87d-ce0d-4024-8a6c-ecc41d2ca82b</vt:lpwstr>
  </property>
  <property fmtid="{D5CDD505-2E9C-101B-9397-08002B2CF9AE}" pid="22" name="vecYear">
    <vt:lpwstr/>
  </property>
  <property fmtid="{D5CDD505-2E9C-101B-9397-08002B2CF9AE}" pid="23" name="xd_ProgID">
    <vt:lpwstr/>
  </property>
  <property fmtid="{D5CDD505-2E9C-101B-9397-08002B2CF9AE}" pid="24" name="xd_Signature">
    <vt:bool>false</vt:bool>
  </property>
</Properties>
</file>